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Paikallismuseotilastot\Taulukot verkkoon\"/>
    </mc:Choice>
  </mc:AlternateContent>
  <bookViews>
    <workbookView xWindow="0" yWindow="0" windowWidth="25200" windowHeight="11835"/>
  </bookViews>
  <sheets>
    <sheet name="Suomen museot 2000" sheetId="4" r:id="rId1"/>
    <sheet name="Vastanneet" sheetId="1" r:id="rId2"/>
    <sheet name="Omistusmuoto" sheetId="7" r:id="rId3"/>
    <sheet name="Talous" sheetId="8" r:id="rId4"/>
    <sheet name="Kokoelmat" sheetId="5" r:id="rId5"/>
    <sheet name="Näyttelyt ja julkaisut" sheetId="3" r:id="rId6"/>
    <sheet name="Museokäynnit" sheetId="6" r:id="rId7"/>
  </sheets>
  <definedNames>
    <definedName name="_xlnm.Print_Area" localSheetId="1">Vastanneet!#REF!</definedName>
    <definedName name="_xlnm.Print_Titles" localSheetId="1">Vastanneet!$5:$5</definedName>
  </definedNames>
  <calcPr calcId="162913" fullCalcOnLoad="1"/>
</workbook>
</file>

<file path=xl/calcChain.xml><?xml version="1.0" encoding="utf-8"?>
<calcChain xmlns="http://schemas.openxmlformats.org/spreadsheetml/2006/main">
  <c r="I91" i="4" l="1"/>
  <c r="F91" i="4"/>
  <c r="E91" i="4"/>
  <c r="D91" i="4"/>
  <c r="C91" i="4"/>
  <c r="G90" i="4"/>
  <c r="J90" i="4" s="1"/>
  <c r="G89" i="4"/>
  <c r="G88" i="4"/>
  <c r="G87" i="4"/>
  <c r="J87" i="4" s="1"/>
  <c r="G86" i="4"/>
  <c r="J86" i="4" s="1"/>
  <c r="G85" i="4"/>
  <c r="G84" i="4"/>
  <c r="G83" i="4"/>
  <c r="G82" i="4"/>
  <c r="J82" i="4" s="1"/>
  <c r="G81" i="4"/>
  <c r="G80" i="4"/>
  <c r="G79" i="4"/>
  <c r="J79" i="4" s="1"/>
  <c r="G78" i="4"/>
  <c r="J78" i="4" s="1"/>
  <c r="G77" i="4"/>
  <c r="G76" i="4"/>
  <c r="G75" i="4"/>
  <c r="G74" i="4"/>
  <c r="J74" i="4" s="1"/>
  <c r="G73" i="4"/>
  <c r="G72" i="4"/>
  <c r="G71" i="4"/>
  <c r="I66" i="4"/>
  <c r="F66" i="4"/>
  <c r="E66" i="4"/>
  <c r="D66" i="4"/>
  <c r="C66" i="4"/>
  <c r="G65" i="4"/>
  <c r="G64" i="4"/>
  <c r="G63" i="4"/>
  <c r="G62" i="4"/>
  <c r="J62" i="4" s="1"/>
  <c r="G61" i="4"/>
  <c r="J61" i="4" s="1"/>
  <c r="G60" i="4"/>
  <c r="G59" i="4"/>
  <c r="G58" i="4"/>
  <c r="G57" i="4"/>
  <c r="G56" i="4"/>
  <c r="G55" i="4"/>
  <c r="G54" i="4"/>
  <c r="J54" i="4" s="1"/>
  <c r="G53" i="4"/>
  <c r="J53" i="4" s="1"/>
  <c r="G52" i="4"/>
  <c r="G51" i="4"/>
  <c r="J51" i="4" s="1"/>
  <c r="G50" i="4"/>
  <c r="J50" i="4" s="1"/>
  <c r="G49" i="4"/>
  <c r="J49" i="4" s="1"/>
  <c r="G48" i="4"/>
  <c r="G47" i="4"/>
  <c r="J47" i="4" s="1"/>
  <c r="G46" i="4"/>
  <c r="I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J23" i="5"/>
  <c r="I23" i="5"/>
  <c r="D23" i="5"/>
  <c r="C23" i="5"/>
  <c r="L22" i="5"/>
  <c r="K22" i="5"/>
  <c r="H21" i="5"/>
  <c r="H23" i="5" s="1"/>
  <c r="G21" i="5"/>
  <c r="G23" i="5" s="1"/>
  <c r="F21" i="5"/>
  <c r="F23" i="5" s="1"/>
  <c r="E21" i="5"/>
  <c r="E23" i="5" s="1"/>
  <c r="C21" i="5"/>
  <c r="J14" i="5"/>
  <c r="I14" i="5"/>
  <c r="H13" i="5"/>
  <c r="H15" i="5" s="1"/>
  <c r="G13" i="5"/>
  <c r="G15" i="5" s="1"/>
  <c r="F13" i="5"/>
  <c r="F15" i="5" s="1"/>
  <c r="E13" i="5"/>
  <c r="E15" i="5" s="1"/>
  <c r="D13" i="5"/>
  <c r="D15" i="5" s="1"/>
  <c r="C13" i="5"/>
  <c r="C15" i="5" s="1"/>
  <c r="G22" i="3"/>
  <c r="F21" i="3"/>
  <c r="F23" i="3" s="1"/>
  <c r="E21" i="3"/>
  <c r="E23" i="3" s="1"/>
  <c r="D21" i="3"/>
  <c r="D23" i="3" s="1"/>
  <c r="C21" i="3"/>
  <c r="C23" i="3" s="1"/>
  <c r="J15" i="3"/>
  <c r="I15" i="3"/>
  <c r="L14" i="3"/>
  <c r="K14" i="3"/>
  <c r="H13" i="3"/>
  <c r="H15" i="3" s="1"/>
  <c r="G13" i="3"/>
  <c r="G15" i="3" s="1"/>
  <c r="F13" i="3"/>
  <c r="F15" i="3" s="1"/>
  <c r="E13" i="3"/>
  <c r="E15" i="3" s="1"/>
  <c r="D13" i="3"/>
  <c r="D15" i="3" s="1"/>
  <c r="C13" i="3"/>
  <c r="C15" i="3" s="1"/>
  <c r="G28" i="4" l="1"/>
  <c r="J28" i="4" s="1"/>
  <c r="G34" i="4"/>
  <c r="J34" i="4" s="1"/>
  <c r="G38" i="4"/>
  <c r="J38" i="4" s="1"/>
  <c r="G25" i="4"/>
  <c r="J25" i="4" s="1"/>
  <c r="G29" i="4"/>
  <c r="G30" i="4"/>
  <c r="J30" i="4" s="1"/>
  <c r="G24" i="4"/>
  <c r="G27" i="4"/>
  <c r="J27" i="4" s="1"/>
  <c r="G26" i="4"/>
  <c r="J26" i="4" s="1"/>
  <c r="G33" i="4"/>
  <c r="J33" i="4" s="1"/>
  <c r="G35" i="4"/>
  <c r="J35" i="4" s="1"/>
  <c r="G36" i="4"/>
  <c r="J36" i="4" s="1"/>
  <c r="J59" i="4"/>
  <c r="G37" i="4"/>
  <c r="J37" i="4" s="1"/>
  <c r="J24" i="4"/>
  <c r="J57" i="4"/>
  <c r="G31" i="4"/>
  <c r="J75" i="4"/>
  <c r="J83" i="4"/>
  <c r="E40" i="4"/>
  <c r="J29" i="4"/>
  <c r="G22" i="4"/>
  <c r="J22" i="4" s="1"/>
  <c r="J72" i="4"/>
  <c r="J80" i="4"/>
  <c r="J88" i="4"/>
  <c r="J65" i="4"/>
  <c r="G39" i="4"/>
  <c r="G21" i="4"/>
  <c r="G32" i="4"/>
  <c r="G66" i="4"/>
  <c r="H60" i="4" s="1"/>
  <c r="G20" i="4"/>
  <c r="J46" i="4"/>
  <c r="F40" i="4"/>
  <c r="C40" i="4"/>
  <c r="J55" i="4"/>
  <c r="J58" i="4"/>
  <c r="J63" i="4"/>
  <c r="G91" i="4"/>
  <c r="D40" i="4"/>
  <c r="G23" i="4"/>
  <c r="J71" i="4"/>
  <c r="J76" i="4"/>
  <c r="J84" i="4"/>
  <c r="J48" i="4"/>
  <c r="J52" i="4"/>
  <c r="J56" i="4"/>
  <c r="J60" i="4"/>
  <c r="J64" i="4"/>
  <c r="J73" i="4"/>
  <c r="J77" i="4"/>
  <c r="J81" i="4"/>
  <c r="J85" i="4"/>
  <c r="J89" i="4"/>
  <c r="L23" i="5"/>
  <c r="I15" i="5"/>
  <c r="J13" i="5"/>
  <c r="I13" i="5"/>
  <c r="J15" i="5"/>
  <c r="K23" i="5"/>
  <c r="K21" i="5"/>
  <c r="L21" i="5"/>
  <c r="G21" i="3"/>
  <c r="G23" i="3" s="1"/>
  <c r="K15" i="3"/>
  <c r="L15" i="3"/>
  <c r="L13" i="3"/>
  <c r="K13" i="3"/>
  <c r="H48" i="4" l="1"/>
  <c r="H54" i="4"/>
  <c r="H50" i="4"/>
  <c r="H46" i="4"/>
  <c r="H65" i="4"/>
  <c r="H52" i="4"/>
  <c r="H58" i="4"/>
  <c r="H47" i="4"/>
  <c r="J66" i="4"/>
  <c r="H63" i="4"/>
  <c r="H62" i="4"/>
  <c r="H74" i="4"/>
  <c r="H82" i="4"/>
  <c r="H90" i="4"/>
  <c r="H79" i="4"/>
  <c r="H87" i="4"/>
  <c r="H91" i="4"/>
  <c r="J32" i="4"/>
  <c r="H85" i="4"/>
  <c r="J39" i="4"/>
  <c r="H72" i="4"/>
  <c r="H83" i="4"/>
  <c r="H78" i="4"/>
  <c r="G40" i="4"/>
  <c r="H31" i="4" s="1"/>
  <c r="J20" i="4"/>
  <c r="J21" i="4"/>
  <c r="H81" i="4"/>
  <c r="H80" i="4"/>
  <c r="J91" i="4"/>
  <c r="J23" i="4"/>
  <c r="H86" i="4"/>
  <c r="H77" i="4"/>
  <c r="H88" i="4"/>
  <c r="H76" i="4"/>
  <c r="H75" i="4"/>
  <c r="J31" i="4"/>
  <c r="H71" i="4"/>
  <c r="H66" i="4"/>
  <c r="H51" i="4"/>
  <c r="H59" i="4"/>
  <c r="H56" i="4"/>
  <c r="H64" i="4"/>
  <c r="H61" i="4"/>
  <c r="H49" i="4"/>
  <c r="H53" i="4"/>
  <c r="H89" i="4"/>
  <c r="H73" i="4"/>
  <c r="H55" i="4"/>
  <c r="H84" i="4"/>
  <c r="H57" i="4"/>
  <c r="H23" i="4" l="1"/>
  <c r="H40" i="4"/>
  <c r="H25" i="4"/>
  <c r="H33" i="4"/>
  <c r="H30" i="4"/>
  <c r="H38" i="4"/>
  <c r="H26" i="4"/>
  <c r="H34" i="4"/>
  <c r="H36" i="4"/>
  <c r="H24" i="4"/>
  <c r="H28" i="4"/>
  <c r="H35" i="4"/>
  <c r="H29" i="4"/>
  <c r="H27" i="4"/>
  <c r="H37" i="4"/>
  <c r="J40" i="4"/>
  <c r="H39" i="4"/>
  <c r="H32" i="4"/>
  <c r="H21" i="4"/>
  <c r="H22" i="4"/>
  <c r="H20" i="4"/>
  <c r="G13" i="1" l="1"/>
  <c r="J13" i="1" s="1"/>
  <c r="C14" i="1"/>
  <c r="D14" i="1"/>
  <c r="E14" i="1"/>
  <c r="F14" i="1"/>
  <c r="G12" i="1"/>
  <c r="J12" i="1" s="1"/>
  <c r="C21" i="1"/>
  <c r="D21" i="1"/>
  <c r="E21" i="1"/>
  <c r="F21" i="1"/>
  <c r="G19" i="1"/>
  <c r="G20" i="1"/>
  <c r="I14" i="1"/>
  <c r="G14" i="1" l="1"/>
  <c r="J14" i="1" s="1"/>
  <c r="G21" i="1"/>
  <c r="H19" i="1" s="1"/>
  <c r="H12" i="1" l="1"/>
  <c r="H13" i="1"/>
  <c r="H20" i="1"/>
  <c r="H21" i="1" s="1"/>
  <c r="H14" i="1" l="1"/>
</calcChain>
</file>

<file path=xl/sharedStrings.xml><?xml version="1.0" encoding="utf-8"?>
<sst xmlns="http://schemas.openxmlformats.org/spreadsheetml/2006/main" count="458" uniqueCount="99">
  <si>
    <t>Yhteensä</t>
  </si>
  <si>
    <t>%</t>
  </si>
  <si>
    <t>Päätoimiset</t>
  </si>
  <si>
    <t>Muut</t>
  </si>
  <si>
    <t>Ahvenanmaa</t>
  </si>
  <si>
    <t>Kulttuurihistorialliset museot</t>
  </si>
  <si>
    <t>Taidemuseot</t>
  </si>
  <si>
    <t>Omistaja</t>
  </si>
  <si>
    <t>Valtio</t>
  </si>
  <si>
    <t>Kunta</t>
  </si>
  <si>
    <t>Säätiö</t>
  </si>
  <si>
    <t>Yhdistys</t>
  </si>
  <si>
    <t>Muu *</t>
  </si>
  <si>
    <t>MUSEOIDEN RAHOITUS</t>
  </si>
  <si>
    <t>Valtion avut</t>
  </si>
  <si>
    <t xml:space="preserve">   -valtion museot</t>
  </si>
  <si>
    <t>Kunta*</t>
  </si>
  <si>
    <t>Kartunta</t>
  </si>
  <si>
    <t>Esinemäärä</t>
  </si>
  <si>
    <t>Teosmäärä</t>
  </si>
  <si>
    <t>Näytemäärä</t>
  </si>
  <si>
    <t>Lkm</t>
  </si>
  <si>
    <t>Kaikki museot</t>
  </si>
  <si>
    <t>Erikoismuseot</t>
  </si>
  <si>
    <t>Luonnontieteelliset museot</t>
  </si>
  <si>
    <t>Vastausprosentti</t>
  </si>
  <si>
    <t>VASTANNEET</t>
  </si>
  <si>
    <t>KAIKKI MUSEOT</t>
  </si>
  <si>
    <t>Lisenssi:</t>
  </si>
  <si>
    <t>Creative Commons Nimeä 4.0 Kansainvälinen (CC BY 4.0)</t>
  </si>
  <si>
    <t>Lisenssin url:</t>
  </si>
  <si>
    <t>https://creativecommons.org/licenses/by/4.0/deed.fi</t>
  </si>
  <si>
    <t xml:space="preserve">Lähde: </t>
  </si>
  <si>
    <t>Päivitetty:</t>
  </si>
  <si>
    <t>Suomen museot 2000</t>
  </si>
  <si>
    <t>Suomen museot 2000, Museovirasto</t>
  </si>
  <si>
    <t>Toisin kuin vuodesta 2005 eteenpäin, vuoden 2000 kysely koski kaikkia Suomen museoita.</t>
  </si>
  <si>
    <t>Tämä aineisto sisältää taulukot niiltä osin, kun paikallismuseot voidaan tunnistaa omana ryhmänään.</t>
  </si>
  <si>
    <t>Vastauksissa on erotettu nk. "päätoimiset", eli ammatilliset museot "muista", eli nk. paikallismuseoista.</t>
  </si>
  <si>
    <t>MUSEOIDEN VAIHTUVAT NÄYTTELYT</t>
  </si>
  <si>
    <t>MUSEOIDEN JULKAISUT</t>
  </si>
  <si>
    <t>Kulttuurihistorialliset museot, oma tuotanto</t>
  </si>
  <si>
    <t>Kulttuurihistorialliset museot, muiden tuotanto</t>
  </si>
  <si>
    <t>Erikoismuseot, oma tuotanto</t>
  </si>
  <si>
    <t>Erikoismuseot, muiden tuotanto</t>
  </si>
  <si>
    <t>Taidemuseot, oma tuotanto</t>
  </si>
  <si>
    <t>Taidemuseot, muiden tuotanto</t>
  </si>
  <si>
    <t>Luonnontieteelliset museot, oma tuotanto</t>
  </si>
  <si>
    <t>Luonnontieteelliset museot, muiden tuotanto</t>
  </si>
  <si>
    <t>Oma tuotanto yhteensä</t>
  </si>
  <si>
    <t>Muiden tuotanto yhteensä</t>
  </si>
  <si>
    <t>MUSEOIDEN KOKOELMAT JA NIIDEN KARTUNTA</t>
  </si>
  <si>
    <t>MUSEOIDEN KUVAMÄÄRÄ JA NIIDEN KARTUNTA</t>
  </si>
  <si>
    <t>Maakunta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</si>
  <si>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</si>
  <si>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</si>
  <si>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</si>
  <si>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</si>
  <si>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</si>
  <si>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</si>
  <si>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</si>
  <si>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</si>
  <si>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</si>
  <si>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</si>
  <si>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</si>
  <si>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</si>
  <si>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</si>
  <si>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</si>
  <si>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</si>
  <si>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</si>
  <si>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</si>
  <si>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</si>
  <si>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Itä-Uusimaa</t>
  </si>
  <si>
    <t>MUSEOIDEN LUKUMÄÄRÄ MAAKUNNITTAIN</t>
  </si>
  <si>
    <t>PÄÄTOIMISESTI HOIDETUT MUSEOT</t>
  </si>
  <si>
    <t>MUUT MUSEOT</t>
  </si>
  <si>
    <t>Museoita per 100 000 as.</t>
  </si>
  <si>
    <t>Asukasluku</t>
  </si>
  <si>
    <t>Kävijöitä per 100 000 as.</t>
  </si>
  <si>
    <t>Kävijöitä per 1000 as.</t>
  </si>
  <si>
    <t>MUSEOIDEN KÄVIJÄT</t>
  </si>
  <si>
    <t>MUSEOIDEN KÄVIJÄT MAAKUNNITTAIN</t>
  </si>
  <si>
    <t>museoiden lkm</t>
  </si>
  <si>
    <t>keskiarvo</t>
  </si>
  <si>
    <t>Seurakunta</t>
  </si>
  <si>
    <t>*) Ryhmään sisältyvät mm. liikelaitosten ja yksityisten museot</t>
  </si>
  <si>
    <t>MUSEOIDEN OMISTUSMUOTO MUSEOTYYPEITTÄIN</t>
  </si>
  <si>
    <t>mk</t>
  </si>
  <si>
    <t>Tulot</t>
  </si>
  <si>
    <t>Muut avustukset</t>
  </si>
  <si>
    <t>Pääsymaksut</t>
  </si>
  <si>
    <t>Muut tulot</t>
  </si>
  <si>
    <t>* sisältää kunnan avustukset ja kunnallisen rahoituksen omaan museotoimeen (Ahvenaanmaan maakunnan rahoitus</t>
  </si>
  <si>
    <t xml:space="preserve">  on kohdassa muut tulot)</t>
  </si>
  <si>
    <t>Muut tulot*</t>
  </si>
  <si>
    <t>* muissa museoissa ei ole pystytty laskemaan kunnallista rahoitusta omaan museotoimeen (arvio 7-8 milj. mk)</t>
  </si>
  <si>
    <t>MUSEOIDEN KOKONAISMENOT</t>
  </si>
  <si>
    <t>KOKONAISMENOT KESKIMÄÄRIN YHTÄ MUSEOTA KOHDEN</t>
  </si>
  <si>
    <t>1000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</si>
</sst>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3" formatCode="0.0"/>
  </numFmts>
  <fonts count="8" x14ac:knownFonts="1">
    <font>
      <sz val="10"/>
      <name val="MS Sans Serif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179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left" vertical="center" wrapText="1"/>
    </xf>
    <xf numFmtId="0" fontId="6" fillId="0" borderId="0" xfId="0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9" fontId="2" fillId="0" borderId="1" xfId="0" applyNumberFormat="1" applyFont="1" applyBorder="1" applyAlignment="1">
      <alignment horizontal="left" vertical="center" wrapText="1"/>
    </xf>
    <xf numFmtId="9" fontId="1" fillId="0" borderId="0" xfId="0" applyNumberFormat="1" applyFont="1" applyBorder="1" applyAlignment="1">
      <alignment horizontal="left" vertical="center" wrapText="1"/>
    </xf>
    <xf numFmtId="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9" fontId="1" fillId="0" borderId="0" xfId="0" applyNumberFormat="1" applyFont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9" fontId="1" fillId="0" borderId="0" xfId="0" applyNumberFormat="1" applyFont="1"/>
    <xf numFmtId="0" fontId="7" fillId="0" borderId="0" xfId="0" applyFont="1"/>
    <xf numFmtId="9" fontId="2" fillId="0" borderId="1" xfId="0" applyNumberFormat="1" applyFont="1" applyBorder="1"/>
    <xf numFmtId="9" fontId="2" fillId="0" borderId="0" xfId="0" applyNumberFormat="1" applyFont="1" applyBorder="1"/>
    <xf numFmtId="193" fontId="2" fillId="0" borderId="0" xfId="0" applyNumberFormat="1" applyFont="1" applyBorder="1"/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2" fillId="0" borderId="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/>
  </sheetViews>
  <sheetFormatPr defaultRowHeight="13.5" customHeight="1" x14ac:dyDescent="0.2"/>
  <cols>
    <col min="1" max="1" width="15.7109375" style="8" customWidth="1"/>
    <col min="2" max="2" width="17.85546875" style="8" customWidth="1"/>
    <col min="3" max="3" width="17.7109375" style="8" customWidth="1"/>
    <col min="4" max="4" width="13.140625" style="8" customWidth="1"/>
    <col min="5" max="5" width="16.5703125" style="8" customWidth="1"/>
    <col min="6" max="6" width="16.7109375" style="8" customWidth="1"/>
    <col min="7" max="7" width="9.7109375" style="8" customWidth="1"/>
    <col min="8" max="8" width="5.28515625" style="8" bestFit="1" customWidth="1"/>
    <col min="9" max="9" width="10.42578125" style="8" bestFit="1" customWidth="1"/>
    <col min="10" max="10" width="10.85546875" style="8" customWidth="1"/>
    <col min="11" max="16384" width="9.140625" style="8"/>
  </cols>
  <sheetData>
    <row r="1" spans="1:10" ht="20.25" x14ac:dyDescent="0.3">
      <c r="A1" s="9" t="s">
        <v>34</v>
      </c>
      <c r="B1" s="10"/>
      <c r="C1"/>
    </row>
    <row r="2" spans="1:10" ht="13.5" customHeight="1" x14ac:dyDescent="0.2">
      <c r="A2" s="11" t="s">
        <v>28</v>
      </c>
      <c r="B2" s="12" t="s">
        <v>29</v>
      </c>
      <c r="C2"/>
    </row>
    <row r="3" spans="1:10" ht="13.5" customHeight="1" x14ac:dyDescent="0.2">
      <c r="A3" s="11" t="s">
        <v>30</v>
      </c>
      <c r="B3" s="12" t="s">
        <v>31</v>
      </c>
      <c r="C3"/>
    </row>
    <row r="4" spans="1:10" ht="13.5" customHeight="1" x14ac:dyDescent="0.2">
      <c r="A4" s="11" t="s">
        <v>32</v>
      </c>
      <c r="B4" s="12" t="s">
        <v>35</v>
      </c>
      <c r="C4"/>
    </row>
    <row r="5" spans="1:10" ht="13.5" customHeight="1" x14ac:dyDescent="0.2">
      <c r="A5" s="11" t="s">
        <v>33</v>
      </c>
      <c r="B5" s="13">
        <v>42822</v>
      </c>
      <c r="C5"/>
    </row>
    <row r="9" spans="1:10" ht="24" customHeight="1" x14ac:dyDescent="0.2">
      <c r="B9" s="29" t="s">
        <v>36</v>
      </c>
      <c r="C9" s="18"/>
      <c r="D9" s="18"/>
      <c r="E9" s="18"/>
      <c r="F9" s="18"/>
      <c r="G9" s="18"/>
      <c r="H9" s="18"/>
      <c r="I9" s="18"/>
      <c r="J9" s="18"/>
    </row>
    <row r="10" spans="1:10" s="14" customFormat="1" ht="24" customHeight="1" x14ac:dyDescent="0.2">
      <c r="B10" s="29" t="s">
        <v>38</v>
      </c>
      <c r="C10" s="19"/>
      <c r="D10" s="19"/>
      <c r="E10" s="19"/>
      <c r="F10" s="19"/>
      <c r="G10" s="19"/>
      <c r="H10" s="19"/>
      <c r="I10" s="19"/>
      <c r="J10" s="19"/>
    </row>
    <row r="11" spans="1:10" ht="24" customHeight="1" x14ac:dyDescent="0.2">
      <c r="B11" s="29" t="s">
        <v>37</v>
      </c>
      <c r="C11" s="18"/>
      <c r="D11" s="18"/>
      <c r="E11" s="18"/>
      <c r="F11" s="18"/>
      <c r="G11" s="18"/>
      <c r="H11" s="18"/>
      <c r="I11" s="18"/>
      <c r="J11" s="18"/>
    </row>
    <row r="12" spans="1:10" ht="13.5" customHeight="1" x14ac:dyDescent="0.2">
      <c r="B12" s="18"/>
      <c r="C12" s="18"/>
      <c r="D12" s="18"/>
      <c r="E12" s="18"/>
      <c r="F12" s="18"/>
      <c r="G12" s="18"/>
      <c r="H12" s="26"/>
      <c r="I12" s="18"/>
      <c r="J12" s="26"/>
    </row>
    <row r="13" spans="1:10" ht="13.5" customHeight="1" x14ac:dyDescent="0.2"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3.5" customHeight="1" x14ac:dyDescent="0.2">
      <c r="B14" s="18"/>
      <c r="C14" s="18"/>
      <c r="D14" s="18"/>
      <c r="E14" s="18"/>
      <c r="F14" s="18"/>
      <c r="G14" s="18"/>
      <c r="H14" s="26"/>
      <c r="I14" s="18"/>
      <c r="J14" s="26"/>
    </row>
    <row r="15" spans="1:10" s="34" customFormat="1" ht="12" x14ac:dyDescent="0.2">
      <c r="B15" s="42" t="s">
        <v>73</v>
      </c>
      <c r="C15" s="28"/>
      <c r="D15" s="28"/>
      <c r="E15" s="28"/>
      <c r="F15" s="28"/>
      <c r="G15" s="28"/>
      <c r="H15" s="28"/>
      <c r="I15" s="28"/>
      <c r="J15" s="28"/>
    </row>
    <row r="16" spans="1:10" ht="13.5" customHeight="1" x14ac:dyDescent="0.2">
      <c r="B16" s="18"/>
      <c r="C16" s="18"/>
      <c r="D16" s="18"/>
      <c r="E16" s="18"/>
      <c r="F16" s="18"/>
      <c r="G16" s="18"/>
      <c r="H16" s="18"/>
      <c r="I16" s="18"/>
      <c r="J16" s="18"/>
    </row>
    <row r="17" spans="2:10" s="14" customFormat="1" ht="13.5" customHeight="1" x14ac:dyDescent="0.2">
      <c r="B17" s="19" t="s">
        <v>27</v>
      </c>
      <c r="C17" s="19"/>
      <c r="D17" s="19"/>
      <c r="E17" s="19"/>
      <c r="F17" s="19"/>
      <c r="G17" s="19"/>
      <c r="H17" s="27"/>
      <c r="I17" s="19"/>
      <c r="J17" s="27"/>
    </row>
    <row r="18" spans="2:10" ht="13.5" customHeight="1" x14ac:dyDescent="0.2">
      <c r="B18" s="18"/>
      <c r="C18" s="18"/>
      <c r="D18" s="18"/>
      <c r="E18" s="18"/>
      <c r="F18" s="18"/>
      <c r="G18" s="18"/>
      <c r="H18" s="18"/>
      <c r="I18" s="18"/>
      <c r="J18" s="18"/>
    </row>
    <row r="19" spans="2:10" s="14" customFormat="1" ht="33.75" x14ac:dyDescent="0.2">
      <c r="B19" s="19" t="s">
        <v>53</v>
      </c>
      <c r="C19" s="19" t="s">
        <v>5</v>
      </c>
      <c r="D19" s="19" t="s">
        <v>23</v>
      </c>
      <c r="E19" s="19" t="s">
        <v>6</v>
      </c>
      <c r="F19" s="19" t="s">
        <v>24</v>
      </c>
      <c r="G19" s="19" t="s">
        <v>0</v>
      </c>
      <c r="H19" s="20" t="s">
        <v>1</v>
      </c>
      <c r="I19" s="19" t="s">
        <v>77</v>
      </c>
      <c r="J19" s="19" t="s">
        <v>76</v>
      </c>
    </row>
    <row r="20" spans="2:10" ht="13.5" customHeight="1" x14ac:dyDescent="0.2">
      <c r="B20" s="18" t="s">
        <v>54</v>
      </c>
      <c r="C20" s="40">
        <f>C46+C71</f>
        <v>56</v>
      </c>
      <c r="D20" s="40">
        <f>D46+D71</f>
        <v>61</v>
      </c>
      <c r="E20" s="40">
        <f>E46+E71</f>
        <v>14</v>
      </c>
      <c r="F20" s="40">
        <f>F46+F71</f>
        <v>4</v>
      </c>
      <c r="G20" s="40">
        <f>G46+G71</f>
        <v>135</v>
      </c>
      <c r="H20" s="26">
        <f>G20/$G$40</f>
        <v>0.1434643995749203</v>
      </c>
      <c r="I20" s="40">
        <v>1304595</v>
      </c>
      <c r="J20" s="40">
        <f>G20/I20*100000</f>
        <v>10.348039046600668</v>
      </c>
    </row>
    <row r="21" spans="2:10" ht="13.5" customHeight="1" x14ac:dyDescent="0.2">
      <c r="B21" s="18" t="s">
        <v>55</v>
      </c>
      <c r="C21" s="40">
        <f>C47+C72</f>
        <v>65</v>
      </c>
      <c r="D21" s="40">
        <f>D47+D72</f>
        <v>20</v>
      </c>
      <c r="E21" s="40">
        <f>E47+E72</f>
        <v>6</v>
      </c>
      <c r="F21" s="40">
        <f>F47+F72</f>
        <v>5</v>
      </c>
      <c r="G21" s="40">
        <f>G47+G72</f>
        <v>96</v>
      </c>
      <c r="H21" s="26">
        <f>G21/$G$40</f>
        <v>0.10201912858660998</v>
      </c>
      <c r="I21" s="40">
        <v>447103</v>
      </c>
      <c r="J21" s="40">
        <f t="shared" ref="J21:J40" si="0">G21/I21*100000</f>
        <v>21.471562481128512</v>
      </c>
    </row>
    <row r="22" spans="2:10" ht="13.5" customHeight="1" x14ac:dyDescent="0.2">
      <c r="B22" s="18" t="s">
        <v>56</v>
      </c>
      <c r="C22" s="40">
        <f>C48+C73</f>
        <v>34</v>
      </c>
      <c r="D22" s="40">
        <f>D48+D73</f>
        <v>5</v>
      </c>
      <c r="E22" s="40">
        <f>E48+E73</f>
        <v>6</v>
      </c>
      <c r="F22" s="40">
        <f>F48+F73</f>
        <v>1</v>
      </c>
      <c r="G22" s="40">
        <f>G48+G73</f>
        <v>46</v>
      </c>
      <c r="H22" s="26">
        <f>G22/$G$40</f>
        <v>4.8884165781083955E-2</v>
      </c>
      <c r="I22" s="40">
        <v>237661</v>
      </c>
      <c r="J22" s="40">
        <f t="shared" si="0"/>
        <v>19.355300196498373</v>
      </c>
    </row>
    <row r="23" spans="2:10" ht="13.5" customHeight="1" x14ac:dyDescent="0.2">
      <c r="B23" s="18" t="s">
        <v>57</v>
      </c>
      <c r="C23" s="40">
        <f>C49+C74</f>
        <v>23</v>
      </c>
      <c r="D23" s="40">
        <f>D49+D74</f>
        <v>12</v>
      </c>
      <c r="E23" s="40">
        <f>E49+E74</f>
        <v>3</v>
      </c>
      <c r="F23" s="40">
        <f>F49+F74</f>
        <v>1</v>
      </c>
      <c r="G23" s="40">
        <f>G49+G74</f>
        <v>39</v>
      </c>
      <c r="H23" s="26">
        <f>G23/$G$40</f>
        <v>4.1445270988310308E-2</v>
      </c>
      <c r="I23" s="40">
        <v>165307</v>
      </c>
      <c r="J23" s="40">
        <f t="shared" si="0"/>
        <v>23.592467348630123</v>
      </c>
    </row>
    <row r="24" spans="2:10" ht="13.5" customHeight="1" x14ac:dyDescent="0.2">
      <c r="B24" s="18" t="s">
        <v>58</v>
      </c>
      <c r="C24" s="40">
        <f>C50+C75</f>
        <v>46</v>
      </c>
      <c r="D24" s="40">
        <f>D50+D75</f>
        <v>30</v>
      </c>
      <c r="E24" s="40">
        <f>E50+E75</f>
        <v>6</v>
      </c>
      <c r="F24" s="40">
        <f>F50+F75</f>
        <v>2</v>
      </c>
      <c r="G24" s="40">
        <f>G50+G75</f>
        <v>84</v>
      </c>
      <c r="H24" s="26">
        <f>G24/$G$40</f>
        <v>8.9266737513283748E-2</v>
      </c>
      <c r="I24" s="40">
        <v>449801</v>
      </c>
      <c r="J24" s="40">
        <f t="shared" si="0"/>
        <v>18.674925133559064</v>
      </c>
    </row>
    <row r="25" spans="2:10" ht="13.5" customHeight="1" x14ac:dyDescent="0.2">
      <c r="B25" s="18" t="s">
        <v>59</v>
      </c>
      <c r="C25" s="40">
        <f>C51+C76</f>
        <v>10</v>
      </c>
      <c r="D25" s="40">
        <f>D51+D76</f>
        <v>9</v>
      </c>
      <c r="E25" s="40">
        <f>E51+E76</f>
        <v>2</v>
      </c>
      <c r="F25" s="40">
        <f>F51+F76</f>
        <v>0</v>
      </c>
      <c r="G25" s="40">
        <f>G51+G76</f>
        <v>21</v>
      </c>
      <c r="H25" s="26">
        <f>G25/$G$40</f>
        <v>2.2316684378320937E-2</v>
      </c>
      <c r="I25" s="40">
        <v>197378</v>
      </c>
      <c r="J25" s="40">
        <f t="shared" si="0"/>
        <v>10.639483630394471</v>
      </c>
    </row>
    <row r="26" spans="2:10" ht="13.5" customHeight="1" x14ac:dyDescent="0.2">
      <c r="B26" s="18" t="s">
        <v>60</v>
      </c>
      <c r="C26" s="40">
        <f>C52+C77</f>
        <v>21</v>
      </c>
      <c r="D26" s="40">
        <f>D52+D77</f>
        <v>12</v>
      </c>
      <c r="E26" s="40">
        <f>E52+E77</f>
        <v>1</v>
      </c>
      <c r="F26" s="40">
        <f>F52+F77</f>
        <v>0</v>
      </c>
      <c r="G26" s="40">
        <f>G52+G77</f>
        <v>34</v>
      </c>
      <c r="H26" s="26">
        <f>G26/$G$40</f>
        <v>3.6131774707757705E-2</v>
      </c>
      <c r="I26" s="40">
        <v>187474</v>
      </c>
      <c r="J26" s="40">
        <f t="shared" si="0"/>
        <v>18.135848170946371</v>
      </c>
    </row>
    <row r="27" spans="2:10" ht="13.5" customHeight="1" x14ac:dyDescent="0.2">
      <c r="B27" s="8" t="s">
        <v>61</v>
      </c>
      <c r="C27" s="41">
        <f>C53+C78</f>
        <v>15</v>
      </c>
      <c r="D27" s="41">
        <f>D53+D78</f>
        <v>10</v>
      </c>
      <c r="E27" s="41">
        <f>E53+E78</f>
        <v>2</v>
      </c>
      <c r="F27" s="41">
        <f>F53+F78</f>
        <v>0</v>
      </c>
      <c r="G27" s="41">
        <f>G53+G78</f>
        <v>27</v>
      </c>
      <c r="H27" s="26">
        <f>G27/$G$40</f>
        <v>2.8692879914984058E-2</v>
      </c>
      <c r="I27" s="41">
        <v>137149</v>
      </c>
      <c r="J27" s="41">
        <f t="shared" si="0"/>
        <v>19.686618203559632</v>
      </c>
    </row>
    <row r="28" spans="2:10" ht="13.5" customHeight="1" x14ac:dyDescent="0.2">
      <c r="B28" s="8" t="s">
        <v>62</v>
      </c>
      <c r="C28" s="41">
        <f>C54+C79</f>
        <v>25</v>
      </c>
      <c r="D28" s="41">
        <f>D54+D79</f>
        <v>12</v>
      </c>
      <c r="E28" s="41">
        <f>E54+E79</f>
        <v>2</v>
      </c>
      <c r="F28" s="41">
        <f>F54+F79</f>
        <v>0</v>
      </c>
      <c r="G28" s="41">
        <f>G54+G79</f>
        <v>39</v>
      </c>
      <c r="H28" s="26">
        <f>G28/$G$40</f>
        <v>4.1445270988310308E-2</v>
      </c>
      <c r="I28" s="41">
        <v>167369</v>
      </c>
      <c r="J28" s="41">
        <f t="shared" si="0"/>
        <v>23.301806188720732</v>
      </c>
    </row>
    <row r="29" spans="2:10" ht="13.5" customHeight="1" x14ac:dyDescent="0.2">
      <c r="B29" s="8" t="s">
        <v>63</v>
      </c>
      <c r="C29" s="41">
        <f>C55+C80</f>
        <v>32</v>
      </c>
      <c r="D29" s="41">
        <f>D55+D80</f>
        <v>7</v>
      </c>
      <c r="E29" s="41">
        <f>E55+E80</f>
        <v>4</v>
      </c>
      <c r="F29" s="41">
        <f>F55+F80</f>
        <v>2</v>
      </c>
      <c r="G29" s="41">
        <f>G55+G80</f>
        <v>45</v>
      </c>
      <c r="H29" s="26">
        <f>G29/$G$40</f>
        <v>4.7821466524973433E-2</v>
      </c>
      <c r="I29" s="41">
        <v>252115</v>
      </c>
      <c r="J29" s="41">
        <f t="shared" si="0"/>
        <v>17.848997481308132</v>
      </c>
    </row>
    <row r="30" spans="2:10" ht="13.5" customHeight="1" x14ac:dyDescent="0.2">
      <c r="B30" s="8" t="s">
        <v>64</v>
      </c>
      <c r="C30" s="41">
        <f>C56+C81</f>
        <v>21</v>
      </c>
      <c r="D30" s="41">
        <f>D56+D81</f>
        <v>5</v>
      </c>
      <c r="E30" s="41">
        <f>E56+E81</f>
        <v>1</v>
      </c>
      <c r="F30" s="41">
        <f>F56+F81</f>
        <v>1</v>
      </c>
      <c r="G30" s="41">
        <f>G56+G81</f>
        <v>28</v>
      </c>
      <c r="H30" s="26">
        <f>G30/$G$40</f>
        <v>2.975557917109458E-2</v>
      </c>
      <c r="I30" s="41">
        <v>171609</v>
      </c>
      <c r="J30" s="41">
        <f t="shared" si="0"/>
        <v>16.316160574328851</v>
      </c>
    </row>
    <row r="31" spans="2:10" ht="13.5" customHeight="1" x14ac:dyDescent="0.2">
      <c r="B31" s="8" t="s">
        <v>65</v>
      </c>
      <c r="C31" s="41">
        <f>C57+C82</f>
        <v>33</v>
      </c>
      <c r="D31" s="41">
        <f>D57+D82</f>
        <v>25</v>
      </c>
      <c r="E31" s="41">
        <f>E57+E82</f>
        <v>6</v>
      </c>
      <c r="F31" s="41">
        <f>F57+F82</f>
        <v>1</v>
      </c>
      <c r="G31" s="41">
        <f>G57+G82</f>
        <v>65</v>
      </c>
      <c r="H31" s="26">
        <f>G31/$G$40</f>
        <v>6.9075451647183844E-2</v>
      </c>
      <c r="I31" s="41">
        <v>261136</v>
      </c>
      <c r="J31" s="41">
        <f t="shared" si="0"/>
        <v>24.891244409043566</v>
      </c>
    </row>
    <row r="32" spans="2:10" ht="13.5" customHeight="1" x14ac:dyDescent="0.2">
      <c r="B32" s="8" t="s">
        <v>66</v>
      </c>
      <c r="C32" s="41">
        <f>C58+C83</f>
        <v>22</v>
      </c>
      <c r="D32" s="41">
        <f>D58+D83</f>
        <v>15</v>
      </c>
      <c r="E32" s="41">
        <f>E58+E83</f>
        <v>1</v>
      </c>
      <c r="F32" s="41">
        <f>F58+F83</f>
        <v>1</v>
      </c>
      <c r="G32" s="41">
        <f>G58+G83</f>
        <v>39</v>
      </c>
      <c r="H32" s="26">
        <f>G32/$G$40</f>
        <v>4.1445270988310308E-2</v>
      </c>
      <c r="I32" s="41">
        <v>195615</v>
      </c>
      <c r="J32" s="41">
        <f t="shared" si="0"/>
        <v>19.93712138639675</v>
      </c>
    </row>
    <row r="33" spans="2:10" ht="13.5" customHeight="1" x14ac:dyDescent="0.2">
      <c r="B33" s="8" t="s">
        <v>67</v>
      </c>
      <c r="C33" s="41">
        <f>C59+C84</f>
        <v>49</v>
      </c>
      <c r="D33" s="41">
        <f>D59+D84</f>
        <v>20</v>
      </c>
      <c r="E33" s="41">
        <f>E59+E84</f>
        <v>3</v>
      </c>
      <c r="F33" s="41">
        <f>F59+F84</f>
        <v>1</v>
      </c>
      <c r="G33" s="41">
        <f>G59+G84</f>
        <v>73</v>
      </c>
      <c r="H33" s="26">
        <f>G33/$G$40</f>
        <v>7.7577045696068006E-2</v>
      </c>
      <c r="I33" s="41">
        <v>173228</v>
      </c>
      <c r="J33" s="41">
        <f t="shared" si="0"/>
        <v>42.140993372895842</v>
      </c>
    </row>
    <row r="34" spans="2:10" ht="13.5" customHeight="1" x14ac:dyDescent="0.2">
      <c r="B34" s="8" t="s">
        <v>68</v>
      </c>
      <c r="C34" s="41">
        <f>C60+C85</f>
        <v>13</v>
      </c>
      <c r="D34" s="41">
        <f>D60+D85</f>
        <v>2</v>
      </c>
      <c r="E34" s="41">
        <f>E60+E85</f>
        <v>1</v>
      </c>
      <c r="F34" s="41">
        <f>F60+F85</f>
        <v>1</v>
      </c>
      <c r="G34" s="41">
        <f>G60+G85</f>
        <v>17</v>
      </c>
      <c r="H34" s="26">
        <f>G34/$G$40</f>
        <v>1.8065887353878853E-2</v>
      </c>
      <c r="I34" s="41">
        <v>71292</v>
      </c>
      <c r="J34" s="41">
        <f t="shared" si="0"/>
        <v>23.845592773382705</v>
      </c>
    </row>
    <row r="35" spans="2:10" ht="13.5" customHeight="1" x14ac:dyDescent="0.2">
      <c r="B35" s="8" t="s">
        <v>69</v>
      </c>
      <c r="C35" s="41">
        <f>C61+C86</f>
        <v>39</v>
      </c>
      <c r="D35" s="41">
        <f>D61+D86</f>
        <v>6</v>
      </c>
      <c r="E35" s="41">
        <f>E61+E86</f>
        <v>3</v>
      </c>
      <c r="F35" s="41">
        <f>F61+F86</f>
        <v>3</v>
      </c>
      <c r="G35" s="41">
        <f>G61+G86</f>
        <v>51</v>
      </c>
      <c r="H35" s="26">
        <f>G35/$G$40</f>
        <v>5.4197662061636558E-2</v>
      </c>
      <c r="I35" s="41">
        <v>365358</v>
      </c>
      <c r="J35" s="41">
        <f t="shared" si="0"/>
        <v>13.958911533345377</v>
      </c>
    </row>
    <row r="36" spans="2:10" ht="13.5" customHeight="1" x14ac:dyDescent="0.2">
      <c r="B36" s="8" t="s">
        <v>70</v>
      </c>
      <c r="C36" s="41">
        <f>C62+C87</f>
        <v>11</v>
      </c>
      <c r="D36" s="41">
        <f>D62+D87</f>
        <v>2</v>
      </c>
      <c r="E36" s="41">
        <f>E62+E87</f>
        <v>2</v>
      </c>
      <c r="F36" s="41">
        <f>F62+F87</f>
        <v>0</v>
      </c>
      <c r="G36" s="41">
        <f>G62+G87</f>
        <v>15</v>
      </c>
      <c r="H36" s="26">
        <f>G36/$G$40</f>
        <v>1.5940488841657812E-2</v>
      </c>
      <c r="I36" s="41">
        <v>89777</v>
      </c>
      <c r="J36" s="41">
        <f t="shared" si="0"/>
        <v>16.708065540171759</v>
      </c>
    </row>
    <row r="37" spans="2:10" ht="13.5" customHeight="1" x14ac:dyDescent="0.2">
      <c r="B37" s="8" t="s">
        <v>71</v>
      </c>
      <c r="C37" s="41">
        <f>C63+C88</f>
        <v>21</v>
      </c>
      <c r="D37" s="41">
        <f>D63+D88</f>
        <v>6</v>
      </c>
      <c r="E37" s="41">
        <f>E63+E88</f>
        <v>6</v>
      </c>
      <c r="F37" s="41">
        <f>F63+F88</f>
        <v>1</v>
      </c>
      <c r="G37" s="41">
        <f>G63+G88</f>
        <v>34</v>
      </c>
      <c r="H37" s="26">
        <f>G37/$G$40</f>
        <v>3.6131774707757705E-2</v>
      </c>
      <c r="I37" s="41">
        <v>191768</v>
      </c>
      <c r="J37" s="41">
        <f t="shared" si="0"/>
        <v>17.729756789453923</v>
      </c>
    </row>
    <row r="38" spans="2:10" ht="13.5" customHeight="1" x14ac:dyDescent="0.2">
      <c r="B38" s="8" t="s">
        <v>72</v>
      </c>
      <c r="C38" s="41">
        <f>C64+C89</f>
        <v>19</v>
      </c>
      <c r="D38" s="41">
        <f>D64+D89</f>
        <v>8</v>
      </c>
      <c r="E38" s="41">
        <f>E64+E89</f>
        <v>4</v>
      </c>
      <c r="F38" s="41">
        <f>F64+F89</f>
        <v>1</v>
      </c>
      <c r="G38" s="41">
        <f>G64+G89</f>
        <v>32</v>
      </c>
      <c r="H38" s="26">
        <f>G38/$G$40</f>
        <v>3.4006376195536661E-2</v>
      </c>
      <c r="I38" s="41">
        <v>89604</v>
      </c>
      <c r="J38" s="41">
        <f t="shared" si="0"/>
        <v>35.712691397705463</v>
      </c>
    </row>
    <row r="39" spans="2:10" ht="13.5" customHeight="1" x14ac:dyDescent="0.2">
      <c r="B39" s="8" t="s">
        <v>4</v>
      </c>
      <c r="C39" s="41">
        <f>C65+C90</f>
        <v>13</v>
      </c>
      <c r="D39" s="41">
        <f>D65+D90</f>
        <v>6</v>
      </c>
      <c r="E39" s="41">
        <f>E65+E90</f>
        <v>2</v>
      </c>
      <c r="F39" s="41">
        <f>F65+F90</f>
        <v>0</v>
      </c>
      <c r="G39" s="41">
        <f>G65+G90</f>
        <v>21</v>
      </c>
      <c r="H39" s="26">
        <f>G39/$G$40</f>
        <v>2.2316684378320937E-2</v>
      </c>
      <c r="I39" s="41">
        <v>25776</v>
      </c>
      <c r="J39" s="41">
        <f t="shared" si="0"/>
        <v>81.471135940409681</v>
      </c>
    </row>
    <row r="40" spans="2:10" s="14" customFormat="1" ht="13.5" customHeight="1" x14ac:dyDescent="0.2">
      <c r="B40" s="35" t="s">
        <v>0</v>
      </c>
      <c r="C40" s="48">
        <f>SUM(C20:C39)</f>
        <v>568</v>
      </c>
      <c r="D40" s="48">
        <f>SUM(D20:D39)</f>
        <v>273</v>
      </c>
      <c r="E40" s="48">
        <f>SUM(E20:E39)</f>
        <v>75</v>
      </c>
      <c r="F40" s="48">
        <f>SUM(F20:F39)</f>
        <v>25</v>
      </c>
      <c r="G40" s="48">
        <f>SUM(G20:G39)</f>
        <v>941</v>
      </c>
      <c r="H40" s="25">
        <f>G40/$G$40</f>
        <v>1</v>
      </c>
      <c r="I40" s="48">
        <f>SUM(I20:I39)</f>
        <v>5181115</v>
      </c>
      <c r="J40" s="48">
        <f t="shared" si="0"/>
        <v>18.162113753506727</v>
      </c>
    </row>
    <row r="43" spans="2:10" s="33" customFormat="1" ht="11.25" x14ac:dyDescent="0.2">
      <c r="B43" s="33" t="s">
        <v>74</v>
      </c>
    </row>
    <row r="45" spans="2:10" ht="33.75" customHeight="1" x14ac:dyDescent="0.2">
      <c r="B45" s="19" t="s">
        <v>53</v>
      </c>
      <c r="C45" s="19" t="s">
        <v>5</v>
      </c>
      <c r="D45" s="19" t="s">
        <v>23</v>
      </c>
      <c r="E45" s="19" t="s">
        <v>6</v>
      </c>
      <c r="F45" s="19" t="s">
        <v>24</v>
      </c>
      <c r="G45" s="19" t="s">
        <v>0</v>
      </c>
      <c r="H45" s="20" t="s">
        <v>1</v>
      </c>
      <c r="I45" s="19" t="s">
        <v>77</v>
      </c>
      <c r="J45" s="19" t="s">
        <v>76</v>
      </c>
    </row>
    <row r="46" spans="2:10" ht="13.5" customHeight="1" x14ac:dyDescent="0.2">
      <c r="B46" s="8" t="s">
        <v>54</v>
      </c>
      <c r="C46" s="41">
        <v>35</v>
      </c>
      <c r="D46" s="41">
        <v>33</v>
      </c>
      <c r="E46" s="41">
        <v>11</v>
      </c>
      <c r="F46" s="41">
        <v>3</v>
      </c>
      <c r="G46" s="41">
        <f>SUM(C46:F46)</f>
        <v>82</v>
      </c>
      <c r="H46" s="15">
        <f>G46/$G$66</f>
        <v>0.24332344213649851</v>
      </c>
      <c r="I46" s="41">
        <v>1304595</v>
      </c>
      <c r="J46" s="41">
        <f>G46/I46*100000</f>
        <v>6.2854755690463318</v>
      </c>
    </row>
    <row r="47" spans="2:10" ht="13.5" customHeight="1" x14ac:dyDescent="0.2">
      <c r="B47" s="8" t="s">
        <v>55</v>
      </c>
      <c r="C47" s="41">
        <v>18</v>
      </c>
      <c r="D47" s="41">
        <v>6</v>
      </c>
      <c r="E47" s="41">
        <v>5</v>
      </c>
      <c r="F47" s="41">
        <v>3</v>
      </c>
      <c r="G47" s="41">
        <f t="shared" ref="G47:G65" si="1">SUM(C47:F47)</f>
        <v>32</v>
      </c>
      <c r="H47" s="15">
        <f>G47/$G$66</f>
        <v>9.4955489614243327E-2</v>
      </c>
      <c r="I47" s="41">
        <v>447103</v>
      </c>
      <c r="J47" s="41">
        <f t="shared" ref="J47:J65" si="2">G47/I47*100000</f>
        <v>7.157187493709503</v>
      </c>
    </row>
    <row r="48" spans="2:10" ht="13.5" customHeight="1" x14ac:dyDescent="0.2">
      <c r="B48" s="8" t="s">
        <v>56</v>
      </c>
      <c r="C48" s="41">
        <v>11</v>
      </c>
      <c r="D48" s="41">
        <v>0</v>
      </c>
      <c r="E48" s="41">
        <v>6</v>
      </c>
      <c r="F48" s="41">
        <v>1</v>
      </c>
      <c r="G48" s="41">
        <f t="shared" si="1"/>
        <v>18</v>
      </c>
      <c r="H48" s="15">
        <f>G48/$G$66</f>
        <v>5.3412462908011868E-2</v>
      </c>
      <c r="I48" s="41">
        <v>237661</v>
      </c>
      <c r="J48" s="41">
        <f t="shared" si="2"/>
        <v>7.5738131203689285</v>
      </c>
    </row>
    <row r="49" spans="2:10" ht="13.5" customHeight="1" x14ac:dyDescent="0.2">
      <c r="B49" s="8" t="s">
        <v>57</v>
      </c>
      <c r="C49" s="41">
        <v>9</v>
      </c>
      <c r="D49" s="41">
        <v>6</v>
      </c>
      <c r="E49" s="41">
        <v>3</v>
      </c>
      <c r="F49" s="41">
        <v>0</v>
      </c>
      <c r="G49" s="41">
        <f t="shared" si="1"/>
        <v>18</v>
      </c>
      <c r="H49" s="15">
        <f>G49/$G$66</f>
        <v>5.3412462908011868E-2</v>
      </c>
      <c r="I49" s="41">
        <v>165307</v>
      </c>
      <c r="J49" s="41">
        <f t="shared" si="2"/>
        <v>10.888831083983135</v>
      </c>
    </row>
    <row r="50" spans="2:10" ht="13.5" customHeight="1" x14ac:dyDescent="0.2">
      <c r="B50" s="8" t="s">
        <v>58</v>
      </c>
      <c r="C50" s="41">
        <v>8</v>
      </c>
      <c r="D50" s="41">
        <v>7</v>
      </c>
      <c r="E50" s="41">
        <v>4</v>
      </c>
      <c r="F50" s="41">
        <v>1</v>
      </c>
      <c r="G50" s="41">
        <f t="shared" si="1"/>
        <v>20</v>
      </c>
      <c r="H50" s="15">
        <f>G50/$G$66</f>
        <v>5.9347181008902079E-2</v>
      </c>
      <c r="I50" s="41">
        <v>449801</v>
      </c>
      <c r="J50" s="41">
        <f t="shared" si="2"/>
        <v>4.4464107460854914</v>
      </c>
    </row>
    <row r="51" spans="2:10" ht="13.5" customHeight="1" x14ac:dyDescent="0.2">
      <c r="B51" s="8" t="s">
        <v>59</v>
      </c>
      <c r="C51" s="41">
        <v>5</v>
      </c>
      <c r="D51" s="41">
        <v>2</v>
      </c>
      <c r="E51" s="41">
        <v>2</v>
      </c>
      <c r="F51" s="41">
        <v>0</v>
      </c>
      <c r="G51" s="41">
        <f t="shared" si="1"/>
        <v>9</v>
      </c>
      <c r="H51" s="15">
        <f>G51/$G$66</f>
        <v>2.6706231454005934E-2</v>
      </c>
      <c r="I51" s="41">
        <v>197378</v>
      </c>
      <c r="J51" s="41">
        <f t="shared" si="2"/>
        <v>4.5597786987404882</v>
      </c>
    </row>
    <row r="52" spans="2:10" ht="13.5" customHeight="1" x14ac:dyDescent="0.2">
      <c r="B52" s="8" t="s">
        <v>60</v>
      </c>
      <c r="C52" s="41">
        <v>7</v>
      </c>
      <c r="D52" s="41">
        <v>5</v>
      </c>
      <c r="E52" s="41">
        <v>1</v>
      </c>
      <c r="F52" s="41">
        <v>0</v>
      </c>
      <c r="G52" s="41">
        <f t="shared" si="1"/>
        <v>13</v>
      </c>
      <c r="H52" s="15">
        <f>G52/$G$66</f>
        <v>3.857566765578635E-2</v>
      </c>
      <c r="I52" s="41">
        <v>187474</v>
      </c>
      <c r="J52" s="41">
        <f t="shared" si="2"/>
        <v>6.9342948888912597</v>
      </c>
    </row>
    <row r="53" spans="2:10" ht="13.5" customHeight="1" x14ac:dyDescent="0.2">
      <c r="B53" s="8" t="s">
        <v>61</v>
      </c>
      <c r="C53" s="41">
        <v>6</v>
      </c>
      <c r="D53" s="41">
        <v>2</v>
      </c>
      <c r="E53" s="41">
        <v>2</v>
      </c>
      <c r="F53" s="41">
        <v>0</v>
      </c>
      <c r="G53" s="41">
        <f t="shared" si="1"/>
        <v>10</v>
      </c>
      <c r="H53" s="15">
        <f>G53/$G$66</f>
        <v>2.967359050445104E-2</v>
      </c>
      <c r="I53" s="41">
        <v>137149</v>
      </c>
      <c r="J53" s="41">
        <f t="shared" si="2"/>
        <v>7.2913400753924567</v>
      </c>
    </row>
    <row r="54" spans="2:10" ht="13.5" customHeight="1" x14ac:dyDescent="0.2">
      <c r="B54" s="8" t="s">
        <v>62</v>
      </c>
      <c r="C54" s="41">
        <v>6</v>
      </c>
      <c r="D54" s="41">
        <v>5</v>
      </c>
      <c r="E54" s="41">
        <v>2</v>
      </c>
      <c r="F54" s="41">
        <v>0</v>
      </c>
      <c r="G54" s="41">
        <f t="shared" si="1"/>
        <v>13</v>
      </c>
      <c r="H54" s="15">
        <f>G54/$G$66</f>
        <v>3.857566765578635E-2</v>
      </c>
      <c r="I54" s="41">
        <v>167369</v>
      </c>
      <c r="J54" s="41">
        <f t="shared" si="2"/>
        <v>7.7672687295735772</v>
      </c>
    </row>
    <row r="55" spans="2:10" ht="13.5" customHeight="1" x14ac:dyDescent="0.2">
      <c r="B55" s="8" t="s">
        <v>63</v>
      </c>
      <c r="C55" s="41">
        <v>6</v>
      </c>
      <c r="D55" s="41">
        <v>2</v>
      </c>
      <c r="E55" s="41">
        <v>4</v>
      </c>
      <c r="F55" s="41">
        <v>1</v>
      </c>
      <c r="G55" s="41">
        <f t="shared" si="1"/>
        <v>13</v>
      </c>
      <c r="H55" s="15">
        <f>G55/$G$66</f>
        <v>3.857566765578635E-2</v>
      </c>
      <c r="I55" s="41">
        <v>252115</v>
      </c>
      <c r="J55" s="41">
        <f t="shared" si="2"/>
        <v>5.1563770501556832</v>
      </c>
    </row>
    <row r="56" spans="2:10" ht="13.5" customHeight="1" x14ac:dyDescent="0.2">
      <c r="B56" s="8" t="s">
        <v>64</v>
      </c>
      <c r="C56" s="41">
        <v>4</v>
      </c>
      <c r="D56" s="41">
        <v>1</v>
      </c>
      <c r="E56" s="41">
        <v>1</v>
      </c>
      <c r="F56" s="41">
        <v>0</v>
      </c>
      <c r="G56" s="41">
        <f t="shared" si="1"/>
        <v>6</v>
      </c>
      <c r="H56" s="15">
        <f>G56/$G$66</f>
        <v>1.7804154302670624E-2</v>
      </c>
      <c r="I56" s="41">
        <v>171609</v>
      </c>
      <c r="J56" s="41">
        <f t="shared" si="2"/>
        <v>3.4963201230704684</v>
      </c>
    </row>
    <row r="57" spans="2:10" ht="13.5" customHeight="1" x14ac:dyDescent="0.2">
      <c r="B57" s="8" t="s">
        <v>65</v>
      </c>
      <c r="C57" s="41">
        <v>14</v>
      </c>
      <c r="D57" s="41">
        <v>6</v>
      </c>
      <c r="E57" s="41">
        <v>6</v>
      </c>
      <c r="F57" s="41">
        <v>1</v>
      </c>
      <c r="G57" s="41">
        <f t="shared" si="1"/>
        <v>27</v>
      </c>
      <c r="H57" s="15">
        <f>G57/$G$66</f>
        <v>8.0118694362017809E-2</v>
      </c>
      <c r="I57" s="41">
        <v>261136</v>
      </c>
      <c r="J57" s="41">
        <f t="shared" si="2"/>
        <v>10.339439985295018</v>
      </c>
    </row>
    <row r="58" spans="2:10" ht="13.5" customHeight="1" x14ac:dyDescent="0.2">
      <c r="B58" s="8" t="s">
        <v>66</v>
      </c>
      <c r="C58" s="41">
        <v>3</v>
      </c>
      <c r="D58" s="41">
        <v>2</v>
      </c>
      <c r="E58" s="41">
        <v>1</v>
      </c>
      <c r="F58" s="41">
        <v>1</v>
      </c>
      <c r="G58" s="41">
        <f t="shared" si="1"/>
        <v>7</v>
      </c>
      <c r="H58" s="15">
        <f>G58/$G$66</f>
        <v>2.0771513353115726E-2</v>
      </c>
      <c r="I58" s="41">
        <v>195615</v>
      </c>
      <c r="J58" s="41">
        <f t="shared" si="2"/>
        <v>3.5784576847378777</v>
      </c>
    </row>
    <row r="59" spans="2:10" ht="13.5" customHeight="1" x14ac:dyDescent="0.2">
      <c r="B59" s="8" t="s">
        <v>67</v>
      </c>
      <c r="C59" s="41">
        <v>12</v>
      </c>
      <c r="D59" s="41">
        <v>1</v>
      </c>
      <c r="E59" s="41">
        <v>3</v>
      </c>
      <c r="F59" s="41">
        <v>1</v>
      </c>
      <c r="G59" s="41">
        <f t="shared" si="1"/>
        <v>17</v>
      </c>
      <c r="H59" s="15">
        <f>G59/$G$66</f>
        <v>5.0445103857566766E-2</v>
      </c>
      <c r="I59" s="41">
        <v>173228</v>
      </c>
      <c r="J59" s="41">
        <f t="shared" si="2"/>
        <v>9.8136559909483445</v>
      </c>
    </row>
    <row r="60" spans="2:10" ht="13.5" customHeight="1" x14ac:dyDescent="0.2">
      <c r="B60" s="8" t="s">
        <v>68</v>
      </c>
      <c r="C60" s="41">
        <v>2</v>
      </c>
      <c r="D60" s="41">
        <v>1</v>
      </c>
      <c r="E60" s="41">
        <v>1</v>
      </c>
      <c r="F60" s="41">
        <v>1</v>
      </c>
      <c r="G60" s="41">
        <f t="shared" si="1"/>
        <v>5</v>
      </c>
      <c r="H60" s="15">
        <f>G60/$G$66</f>
        <v>1.483679525222552E-2</v>
      </c>
      <c r="I60" s="41">
        <v>71292</v>
      </c>
      <c r="J60" s="41">
        <f t="shared" si="2"/>
        <v>7.0134096392302077</v>
      </c>
    </row>
    <row r="61" spans="2:10" ht="13.5" customHeight="1" x14ac:dyDescent="0.2">
      <c r="B61" s="8" t="s">
        <v>69</v>
      </c>
      <c r="C61" s="41">
        <v>7</v>
      </c>
      <c r="D61" s="41">
        <v>1</v>
      </c>
      <c r="E61" s="41">
        <v>1</v>
      </c>
      <c r="F61" s="41">
        <v>3</v>
      </c>
      <c r="G61" s="41">
        <f t="shared" si="1"/>
        <v>12</v>
      </c>
      <c r="H61" s="15">
        <f>G61/$G$66</f>
        <v>3.5608308605341248E-2</v>
      </c>
      <c r="I61" s="41">
        <v>365358</v>
      </c>
      <c r="J61" s="41">
        <f t="shared" si="2"/>
        <v>3.2844497725518536</v>
      </c>
    </row>
    <row r="62" spans="2:10" ht="13.5" customHeight="1" x14ac:dyDescent="0.2">
      <c r="B62" s="8" t="s">
        <v>70</v>
      </c>
      <c r="C62" s="41">
        <v>3</v>
      </c>
      <c r="D62" s="41">
        <v>1</v>
      </c>
      <c r="E62" s="41">
        <v>2</v>
      </c>
      <c r="F62" s="41">
        <v>0</v>
      </c>
      <c r="G62" s="41">
        <f t="shared" si="1"/>
        <v>6</v>
      </c>
      <c r="H62" s="15">
        <f>G62/$G$66</f>
        <v>1.7804154302670624E-2</v>
      </c>
      <c r="I62" s="41">
        <v>89777</v>
      </c>
      <c r="J62" s="41">
        <f t="shared" si="2"/>
        <v>6.6832262160687037</v>
      </c>
    </row>
    <row r="63" spans="2:10" ht="13.5" customHeight="1" x14ac:dyDescent="0.2">
      <c r="B63" s="8" t="s">
        <v>71</v>
      </c>
      <c r="C63" s="41">
        <v>5</v>
      </c>
      <c r="D63" s="41">
        <v>3</v>
      </c>
      <c r="E63" s="41">
        <v>5</v>
      </c>
      <c r="F63" s="41">
        <v>1</v>
      </c>
      <c r="G63" s="41">
        <f t="shared" si="1"/>
        <v>14</v>
      </c>
      <c r="H63" s="15">
        <f>G63/$G$66</f>
        <v>4.1543026706231452E-2</v>
      </c>
      <c r="I63" s="41">
        <v>191768</v>
      </c>
      <c r="J63" s="41">
        <f t="shared" si="2"/>
        <v>7.3004880897751452</v>
      </c>
    </row>
    <row r="64" spans="2:10" ht="13.5" customHeight="1" x14ac:dyDescent="0.2">
      <c r="B64" s="8" t="s">
        <v>72</v>
      </c>
      <c r="C64" s="41">
        <v>3</v>
      </c>
      <c r="D64" s="41">
        <v>0</v>
      </c>
      <c r="E64" s="41">
        <v>1</v>
      </c>
      <c r="F64" s="41">
        <v>1</v>
      </c>
      <c r="G64" s="41">
        <f t="shared" si="1"/>
        <v>5</v>
      </c>
      <c r="H64" s="15">
        <f>G64/$G$66</f>
        <v>1.483679525222552E-2</v>
      </c>
      <c r="I64" s="41">
        <v>89604</v>
      </c>
      <c r="J64" s="41">
        <f t="shared" si="2"/>
        <v>5.5801080308914779</v>
      </c>
    </row>
    <row r="65" spans="2:10" ht="13.5" customHeight="1" x14ac:dyDescent="0.2">
      <c r="B65" s="8" t="s">
        <v>4</v>
      </c>
      <c r="C65" s="41">
        <v>4</v>
      </c>
      <c r="D65" s="41">
        <v>5</v>
      </c>
      <c r="E65" s="41">
        <v>1</v>
      </c>
      <c r="F65" s="41">
        <v>0</v>
      </c>
      <c r="G65" s="41">
        <f t="shared" si="1"/>
        <v>10</v>
      </c>
      <c r="H65" s="15">
        <f>G65/$G$66</f>
        <v>2.967359050445104E-2</v>
      </c>
      <c r="I65" s="41">
        <v>25776</v>
      </c>
      <c r="J65" s="41">
        <f t="shared" si="2"/>
        <v>38.795779019242708</v>
      </c>
    </row>
    <row r="66" spans="2:10" s="14" customFormat="1" ht="13.5" customHeight="1" x14ac:dyDescent="0.2">
      <c r="B66" s="35" t="s">
        <v>0</v>
      </c>
      <c r="C66" s="48">
        <f>SUM(C46:C65)</f>
        <v>168</v>
      </c>
      <c r="D66" s="48">
        <f>SUM(D46:D65)</f>
        <v>89</v>
      </c>
      <c r="E66" s="48">
        <f>SUM(E46:E65)</f>
        <v>62</v>
      </c>
      <c r="F66" s="48">
        <f>SUM(F46:F65)</f>
        <v>18</v>
      </c>
      <c r="G66" s="48">
        <f>SUM(G46:G65)</f>
        <v>337</v>
      </c>
      <c r="H66" s="25">
        <f>G66/$G$66</f>
        <v>1</v>
      </c>
      <c r="I66" s="48">
        <f>SUM(I46:I65)</f>
        <v>5181115</v>
      </c>
      <c r="J66" s="48">
        <f>G66/I66*100000</f>
        <v>6.5043914292579883</v>
      </c>
    </row>
    <row r="68" spans="2:10" ht="13.5" customHeight="1" x14ac:dyDescent="0.2">
      <c r="B68" s="14" t="s">
        <v>75</v>
      </c>
    </row>
    <row r="70" spans="2:10" ht="33.75" customHeight="1" x14ac:dyDescent="0.2">
      <c r="B70" s="19" t="s">
        <v>53</v>
      </c>
      <c r="C70" s="19" t="s">
        <v>5</v>
      </c>
      <c r="D70" s="19" t="s">
        <v>23</v>
      </c>
      <c r="E70" s="19" t="s">
        <v>6</v>
      </c>
      <c r="F70" s="19" t="s">
        <v>24</v>
      </c>
      <c r="G70" s="19" t="s">
        <v>0</v>
      </c>
      <c r="H70" s="20" t="s">
        <v>1</v>
      </c>
      <c r="I70" s="19" t="s">
        <v>77</v>
      </c>
      <c r="J70" s="19" t="s">
        <v>76</v>
      </c>
    </row>
    <row r="71" spans="2:10" ht="13.5" customHeight="1" x14ac:dyDescent="0.2">
      <c r="B71" s="8" t="s">
        <v>54</v>
      </c>
      <c r="C71" s="41">
        <v>21</v>
      </c>
      <c r="D71" s="41">
        <v>28</v>
      </c>
      <c r="E71" s="41">
        <v>3</v>
      </c>
      <c r="F71" s="41">
        <v>1</v>
      </c>
      <c r="G71" s="41">
        <f>SUM(C71:F71)</f>
        <v>53</v>
      </c>
      <c r="H71" s="15">
        <f>G71/$G$91</f>
        <v>8.7748344370860931E-2</v>
      </c>
      <c r="I71" s="41">
        <v>1304595</v>
      </c>
      <c r="J71" s="41">
        <f>G71/I71*100000</f>
        <v>4.0625634775543364</v>
      </c>
    </row>
    <row r="72" spans="2:10" ht="13.5" customHeight="1" x14ac:dyDescent="0.2">
      <c r="B72" s="8" t="s">
        <v>55</v>
      </c>
      <c r="C72" s="41">
        <v>47</v>
      </c>
      <c r="D72" s="41">
        <v>14</v>
      </c>
      <c r="E72" s="41">
        <v>1</v>
      </c>
      <c r="F72" s="41">
        <v>2</v>
      </c>
      <c r="G72" s="41">
        <f t="shared" ref="G72:G90" si="3">SUM(C72:F72)</f>
        <v>64</v>
      </c>
      <c r="H72" s="15">
        <f>G72/$G$91</f>
        <v>0.10596026490066225</v>
      </c>
      <c r="I72" s="41">
        <v>447103</v>
      </c>
      <c r="J72" s="41">
        <f t="shared" ref="J72:J91" si="4">G72/I72*100000</f>
        <v>14.314374987419006</v>
      </c>
    </row>
    <row r="73" spans="2:10" ht="13.5" customHeight="1" x14ac:dyDescent="0.2">
      <c r="B73" s="8" t="s">
        <v>56</v>
      </c>
      <c r="C73" s="41">
        <v>23</v>
      </c>
      <c r="D73" s="41">
        <v>5</v>
      </c>
      <c r="E73" s="41">
        <v>0</v>
      </c>
      <c r="F73" s="41">
        <v>0</v>
      </c>
      <c r="G73" s="41">
        <f t="shared" si="3"/>
        <v>28</v>
      </c>
      <c r="H73" s="15">
        <f>G73/$G$91</f>
        <v>4.6357615894039736E-2</v>
      </c>
      <c r="I73" s="41">
        <v>237661</v>
      </c>
      <c r="J73" s="41">
        <f t="shared" si="4"/>
        <v>11.781487076129444</v>
      </c>
    </row>
    <row r="74" spans="2:10" ht="13.5" customHeight="1" x14ac:dyDescent="0.2">
      <c r="B74" s="8" t="s">
        <v>57</v>
      </c>
      <c r="C74" s="41">
        <v>14</v>
      </c>
      <c r="D74" s="41">
        <v>6</v>
      </c>
      <c r="E74" s="41">
        <v>0</v>
      </c>
      <c r="F74" s="41">
        <v>1</v>
      </c>
      <c r="G74" s="41">
        <f t="shared" si="3"/>
        <v>21</v>
      </c>
      <c r="H74" s="15">
        <f>G74/$G$91</f>
        <v>3.4768211920529798E-2</v>
      </c>
      <c r="I74" s="41">
        <v>165307</v>
      </c>
      <c r="J74" s="41">
        <f t="shared" si="4"/>
        <v>12.70363626464699</v>
      </c>
    </row>
    <row r="75" spans="2:10" ht="13.5" customHeight="1" x14ac:dyDescent="0.2">
      <c r="B75" s="8" t="s">
        <v>58</v>
      </c>
      <c r="C75" s="41">
        <v>38</v>
      </c>
      <c r="D75" s="41">
        <v>23</v>
      </c>
      <c r="E75" s="41">
        <v>2</v>
      </c>
      <c r="F75" s="41">
        <v>1</v>
      </c>
      <c r="G75" s="41">
        <f t="shared" si="3"/>
        <v>64</v>
      </c>
      <c r="H75" s="15">
        <f>G75/$G$91</f>
        <v>0.10596026490066225</v>
      </c>
      <c r="I75" s="41">
        <v>449801</v>
      </c>
      <c r="J75" s="41">
        <f t="shared" si="4"/>
        <v>14.228514387473572</v>
      </c>
    </row>
    <row r="76" spans="2:10" ht="13.5" customHeight="1" x14ac:dyDescent="0.2">
      <c r="B76" s="8" t="s">
        <v>59</v>
      </c>
      <c r="C76" s="41">
        <v>5</v>
      </c>
      <c r="D76" s="41">
        <v>7</v>
      </c>
      <c r="E76" s="41">
        <v>0</v>
      </c>
      <c r="F76" s="41">
        <v>0</v>
      </c>
      <c r="G76" s="41">
        <f t="shared" si="3"/>
        <v>12</v>
      </c>
      <c r="H76" s="15">
        <f>G76/$G$91</f>
        <v>1.9867549668874173E-2</v>
      </c>
      <c r="I76" s="41">
        <v>197378</v>
      </c>
      <c r="J76" s="41">
        <f t="shared" si="4"/>
        <v>6.0797049316539837</v>
      </c>
    </row>
    <row r="77" spans="2:10" ht="13.5" customHeight="1" x14ac:dyDescent="0.2">
      <c r="B77" s="8" t="s">
        <v>60</v>
      </c>
      <c r="C77" s="41">
        <v>14</v>
      </c>
      <c r="D77" s="41">
        <v>7</v>
      </c>
      <c r="E77" s="41">
        <v>0</v>
      </c>
      <c r="F77" s="41">
        <v>0</v>
      </c>
      <c r="G77" s="41">
        <f t="shared" si="3"/>
        <v>21</v>
      </c>
      <c r="H77" s="15">
        <f>G77/$G$91</f>
        <v>3.4768211920529798E-2</v>
      </c>
      <c r="I77" s="41">
        <v>187474</v>
      </c>
      <c r="J77" s="41">
        <f t="shared" si="4"/>
        <v>11.20155328205511</v>
      </c>
    </row>
    <row r="78" spans="2:10" ht="13.5" customHeight="1" x14ac:dyDescent="0.2">
      <c r="B78" s="8" t="s">
        <v>61</v>
      </c>
      <c r="C78" s="41">
        <v>9</v>
      </c>
      <c r="D78" s="41">
        <v>8</v>
      </c>
      <c r="E78" s="41">
        <v>0</v>
      </c>
      <c r="F78" s="41">
        <v>0</v>
      </c>
      <c r="G78" s="41">
        <f t="shared" si="3"/>
        <v>17</v>
      </c>
      <c r="H78" s="15">
        <f>G78/$G$91</f>
        <v>2.8145695364238412E-2</v>
      </c>
      <c r="I78" s="41">
        <v>137149</v>
      </c>
      <c r="J78" s="41">
        <f t="shared" si="4"/>
        <v>12.395278128167178</v>
      </c>
    </row>
    <row r="79" spans="2:10" ht="13.5" customHeight="1" x14ac:dyDescent="0.2">
      <c r="B79" s="8" t="s">
        <v>62</v>
      </c>
      <c r="C79" s="41">
        <v>19</v>
      </c>
      <c r="D79" s="41">
        <v>7</v>
      </c>
      <c r="E79" s="41">
        <v>0</v>
      </c>
      <c r="F79" s="41">
        <v>0</v>
      </c>
      <c r="G79" s="41">
        <f t="shared" si="3"/>
        <v>26</v>
      </c>
      <c r="H79" s="15">
        <f>G79/$G$91</f>
        <v>4.3046357615894038E-2</v>
      </c>
      <c r="I79" s="41">
        <v>167369</v>
      </c>
      <c r="J79" s="41">
        <f t="shared" si="4"/>
        <v>15.534537459147154</v>
      </c>
    </row>
    <row r="80" spans="2:10" ht="13.5" customHeight="1" x14ac:dyDescent="0.2">
      <c r="B80" s="8" t="s">
        <v>63</v>
      </c>
      <c r="C80" s="41">
        <v>26</v>
      </c>
      <c r="D80" s="41">
        <v>5</v>
      </c>
      <c r="E80" s="41">
        <v>0</v>
      </c>
      <c r="F80" s="41">
        <v>1</v>
      </c>
      <c r="G80" s="41">
        <f t="shared" si="3"/>
        <v>32</v>
      </c>
      <c r="H80" s="15">
        <f>G80/$G$91</f>
        <v>5.2980132450331126E-2</v>
      </c>
      <c r="I80" s="41">
        <v>252115</v>
      </c>
      <c r="J80" s="41">
        <f t="shared" si="4"/>
        <v>12.69262043115245</v>
      </c>
    </row>
    <row r="81" spans="2:10" ht="13.5" customHeight="1" x14ac:dyDescent="0.2">
      <c r="B81" s="8" t="s">
        <v>64</v>
      </c>
      <c r="C81" s="41">
        <v>17</v>
      </c>
      <c r="D81" s="41">
        <v>4</v>
      </c>
      <c r="E81" s="41">
        <v>0</v>
      </c>
      <c r="F81" s="41">
        <v>1</v>
      </c>
      <c r="G81" s="41">
        <f t="shared" si="3"/>
        <v>22</v>
      </c>
      <c r="H81" s="15">
        <f>G81/$G$91</f>
        <v>3.6423841059602648E-2</v>
      </c>
      <c r="I81" s="41">
        <v>171609</v>
      </c>
      <c r="J81" s="41">
        <f t="shared" si="4"/>
        <v>12.819840451258385</v>
      </c>
    </row>
    <row r="82" spans="2:10" ht="13.5" customHeight="1" x14ac:dyDescent="0.2">
      <c r="B82" s="8" t="s">
        <v>65</v>
      </c>
      <c r="C82" s="41">
        <v>19</v>
      </c>
      <c r="D82" s="41">
        <v>19</v>
      </c>
      <c r="E82" s="41">
        <v>0</v>
      </c>
      <c r="F82" s="41">
        <v>0</v>
      </c>
      <c r="G82" s="41">
        <f t="shared" si="3"/>
        <v>38</v>
      </c>
      <c r="H82" s="15">
        <f>G82/$G$91</f>
        <v>6.2913907284768214E-2</v>
      </c>
      <c r="I82" s="41">
        <v>261136</v>
      </c>
      <c r="J82" s="41">
        <f t="shared" si="4"/>
        <v>14.551804423748544</v>
      </c>
    </row>
    <row r="83" spans="2:10" ht="13.5" customHeight="1" x14ac:dyDescent="0.2">
      <c r="B83" s="8" t="s">
        <v>66</v>
      </c>
      <c r="C83" s="41">
        <v>19</v>
      </c>
      <c r="D83" s="41">
        <v>13</v>
      </c>
      <c r="E83" s="41">
        <v>0</v>
      </c>
      <c r="F83" s="41">
        <v>0</v>
      </c>
      <c r="G83" s="41">
        <f t="shared" si="3"/>
        <v>32</v>
      </c>
      <c r="H83" s="15">
        <f>G83/$G$91</f>
        <v>5.2980132450331126E-2</v>
      </c>
      <c r="I83" s="41">
        <v>195615</v>
      </c>
      <c r="J83" s="41">
        <f t="shared" si="4"/>
        <v>16.358663701658873</v>
      </c>
    </row>
    <row r="84" spans="2:10" ht="13.5" customHeight="1" x14ac:dyDescent="0.2">
      <c r="B84" s="8" t="s">
        <v>67</v>
      </c>
      <c r="C84" s="41">
        <v>37</v>
      </c>
      <c r="D84" s="41">
        <v>19</v>
      </c>
      <c r="E84" s="41">
        <v>0</v>
      </c>
      <c r="F84" s="41">
        <v>0</v>
      </c>
      <c r="G84" s="41">
        <f t="shared" si="3"/>
        <v>56</v>
      </c>
      <c r="H84" s="15">
        <f>G84/$G$91</f>
        <v>9.2715231788079472E-2</v>
      </c>
      <c r="I84" s="41">
        <v>173228</v>
      </c>
      <c r="J84" s="41">
        <f t="shared" si="4"/>
        <v>32.327337381947487</v>
      </c>
    </row>
    <row r="85" spans="2:10" ht="13.5" customHeight="1" x14ac:dyDescent="0.2">
      <c r="B85" s="8" t="s">
        <v>68</v>
      </c>
      <c r="C85" s="41">
        <v>11</v>
      </c>
      <c r="D85" s="41">
        <v>1</v>
      </c>
      <c r="E85" s="41">
        <v>0</v>
      </c>
      <c r="F85" s="41">
        <v>0</v>
      </c>
      <c r="G85" s="41">
        <f t="shared" si="3"/>
        <v>12</v>
      </c>
      <c r="H85" s="15">
        <f>G85/$G$91</f>
        <v>1.9867549668874173E-2</v>
      </c>
      <c r="I85" s="41">
        <v>71292</v>
      </c>
      <c r="J85" s="41">
        <f t="shared" si="4"/>
        <v>16.832183134152501</v>
      </c>
    </row>
    <row r="86" spans="2:10" ht="13.5" customHeight="1" x14ac:dyDescent="0.2">
      <c r="B86" s="8" t="s">
        <v>69</v>
      </c>
      <c r="C86" s="41">
        <v>32</v>
      </c>
      <c r="D86" s="41">
        <v>5</v>
      </c>
      <c r="E86" s="41">
        <v>2</v>
      </c>
      <c r="F86" s="41">
        <v>0</v>
      </c>
      <c r="G86" s="41">
        <f t="shared" si="3"/>
        <v>39</v>
      </c>
      <c r="H86" s="15">
        <f>G86/$G$91</f>
        <v>6.4569536423841056E-2</v>
      </c>
      <c r="I86" s="41">
        <v>365358</v>
      </c>
      <c r="J86" s="41">
        <f t="shared" si="4"/>
        <v>10.674461760793523</v>
      </c>
    </row>
    <row r="87" spans="2:10" ht="13.5" customHeight="1" x14ac:dyDescent="0.2">
      <c r="B87" s="8" t="s">
        <v>70</v>
      </c>
      <c r="C87" s="41">
        <v>8</v>
      </c>
      <c r="D87" s="41">
        <v>1</v>
      </c>
      <c r="E87" s="41">
        <v>0</v>
      </c>
      <c r="F87" s="41">
        <v>0</v>
      </c>
      <c r="G87" s="41">
        <f t="shared" si="3"/>
        <v>9</v>
      </c>
      <c r="H87" s="15">
        <f>G87/$G$91</f>
        <v>1.4900662251655629E-2</v>
      </c>
      <c r="I87" s="41">
        <v>89777</v>
      </c>
      <c r="J87" s="41">
        <f t="shared" si="4"/>
        <v>10.024839324103056</v>
      </c>
    </row>
    <row r="88" spans="2:10" ht="13.5" customHeight="1" x14ac:dyDescent="0.2">
      <c r="B88" s="8" t="s">
        <v>71</v>
      </c>
      <c r="C88" s="41">
        <v>16</v>
      </c>
      <c r="D88" s="41">
        <v>3</v>
      </c>
      <c r="E88" s="41">
        <v>1</v>
      </c>
      <c r="F88" s="41">
        <v>0</v>
      </c>
      <c r="G88" s="41">
        <f t="shared" si="3"/>
        <v>20</v>
      </c>
      <c r="H88" s="15">
        <f>G88/$G$91</f>
        <v>3.3112582781456956E-2</v>
      </c>
      <c r="I88" s="41">
        <v>191768</v>
      </c>
      <c r="J88" s="41">
        <f t="shared" si="4"/>
        <v>10.429268699678778</v>
      </c>
    </row>
    <row r="89" spans="2:10" ht="13.5" customHeight="1" x14ac:dyDescent="0.2">
      <c r="B89" s="8" t="s">
        <v>72</v>
      </c>
      <c r="C89" s="41">
        <v>16</v>
      </c>
      <c r="D89" s="41">
        <v>8</v>
      </c>
      <c r="E89" s="41">
        <v>3</v>
      </c>
      <c r="F89" s="41">
        <v>0</v>
      </c>
      <c r="G89" s="41">
        <f t="shared" si="3"/>
        <v>27</v>
      </c>
      <c r="H89" s="15">
        <f>G89/$G$91</f>
        <v>4.4701986754966887E-2</v>
      </c>
      <c r="I89" s="41">
        <v>89604</v>
      </c>
      <c r="J89" s="41">
        <f t="shared" si="4"/>
        <v>30.132583366813979</v>
      </c>
    </row>
    <row r="90" spans="2:10" ht="13.5" customHeight="1" x14ac:dyDescent="0.2">
      <c r="B90" s="8" t="s">
        <v>4</v>
      </c>
      <c r="C90" s="41">
        <v>9</v>
      </c>
      <c r="D90" s="41">
        <v>1</v>
      </c>
      <c r="E90" s="41">
        <v>1</v>
      </c>
      <c r="F90" s="41">
        <v>0</v>
      </c>
      <c r="G90" s="41">
        <f t="shared" si="3"/>
        <v>11</v>
      </c>
      <c r="H90" s="15">
        <f>G90/$G$91</f>
        <v>1.8211920529801324E-2</v>
      </c>
      <c r="I90" s="41">
        <v>25776</v>
      </c>
      <c r="J90" s="41">
        <f t="shared" si="4"/>
        <v>42.675356921166973</v>
      </c>
    </row>
    <row r="91" spans="2:10" s="14" customFormat="1" ht="13.5" customHeight="1" x14ac:dyDescent="0.2">
      <c r="B91" s="35" t="s">
        <v>0</v>
      </c>
      <c r="C91" s="48">
        <f>SUM(C71:C90)</f>
        <v>400</v>
      </c>
      <c r="D91" s="48">
        <f>SUM(D71:D90)</f>
        <v>184</v>
      </c>
      <c r="E91" s="48">
        <f>SUM(E71:E90)</f>
        <v>13</v>
      </c>
      <c r="F91" s="48">
        <f>SUM(F71:F90)</f>
        <v>7</v>
      </c>
      <c r="G91" s="48">
        <f>SUM(G71:G90)</f>
        <v>604</v>
      </c>
      <c r="H91" s="25">
        <f>G91/$G$91</f>
        <v>1</v>
      </c>
      <c r="I91" s="48">
        <f>SUM(I71:I90)</f>
        <v>5181115</v>
      </c>
      <c r="J91" s="48">
        <f t="shared" si="4"/>
        <v>11.657722324248738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/>
  </sheetViews>
  <sheetFormatPr defaultRowHeight="13.5" customHeight="1" x14ac:dyDescent="0.2"/>
  <cols>
    <col min="1" max="1" width="15.7109375" style="8" customWidth="1"/>
    <col min="2" max="2" width="17.85546875" style="8" customWidth="1"/>
    <col min="3" max="3" width="18.42578125" style="8" customWidth="1"/>
    <col min="4" max="4" width="13.5703125" style="8" customWidth="1"/>
    <col min="5" max="5" width="16.5703125" style="8" customWidth="1"/>
    <col min="6" max="6" width="17.7109375" style="8" customWidth="1"/>
    <col min="7" max="8" width="9.7109375" style="8" customWidth="1"/>
    <col min="9" max="9" width="6.85546875" style="8" customWidth="1"/>
    <col min="10" max="10" width="15" style="8" customWidth="1"/>
    <col min="11" max="16384" width="9.140625" style="8"/>
  </cols>
  <sheetData>
    <row r="1" spans="1:10" ht="20.25" x14ac:dyDescent="0.3">
      <c r="A1" s="9" t="s">
        <v>34</v>
      </c>
      <c r="B1" s="10"/>
      <c r="C1"/>
    </row>
    <row r="2" spans="1:10" ht="13.5" customHeight="1" x14ac:dyDescent="0.2">
      <c r="A2" s="11" t="s">
        <v>28</v>
      </c>
      <c r="B2" s="12" t="s">
        <v>29</v>
      </c>
      <c r="C2"/>
    </row>
    <row r="3" spans="1:10" ht="13.5" customHeight="1" x14ac:dyDescent="0.2">
      <c r="A3" s="11" t="s">
        <v>30</v>
      </c>
      <c r="B3" s="12" t="s">
        <v>31</v>
      </c>
      <c r="C3"/>
    </row>
    <row r="4" spans="1:10" ht="13.5" customHeight="1" x14ac:dyDescent="0.2">
      <c r="A4" s="11" t="s">
        <v>32</v>
      </c>
      <c r="B4" s="12" t="s">
        <v>35</v>
      </c>
      <c r="C4"/>
    </row>
    <row r="5" spans="1:10" ht="13.5" customHeight="1" x14ac:dyDescent="0.2">
      <c r="A5" s="11" t="s">
        <v>33</v>
      </c>
      <c r="B5" s="13">
        <v>42822</v>
      </c>
      <c r="C5"/>
    </row>
    <row r="10" spans="1:10" ht="13.5" customHeight="1" x14ac:dyDescent="0.2">
      <c r="B10" s="14" t="s">
        <v>26</v>
      </c>
    </row>
    <row r="11" spans="1:10" s="32" customFormat="1" ht="33.75" customHeight="1" x14ac:dyDescent="0.2">
      <c r="C11" s="32" t="s">
        <v>5</v>
      </c>
      <c r="D11" s="32" t="s">
        <v>23</v>
      </c>
      <c r="E11" s="32" t="s">
        <v>6</v>
      </c>
      <c r="F11" s="32" t="s">
        <v>24</v>
      </c>
      <c r="G11" s="32" t="s">
        <v>0</v>
      </c>
      <c r="H11" s="32" t="s">
        <v>1</v>
      </c>
      <c r="I11" s="32" t="s">
        <v>21</v>
      </c>
      <c r="J11" s="32" t="s">
        <v>25</v>
      </c>
    </row>
    <row r="12" spans="1:10" ht="13.5" customHeight="1" x14ac:dyDescent="0.2">
      <c r="B12" s="8" t="s">
        <v>2</v>
      </c>
      <c r="C12" s="36">
        <v>168</v>
      </c>
      <c r="D12" s="36">
        <v>89</v>
      </c>
      <c r="E12" s="36">
        <v>62</v>
      </c>
      <c r="F12" s="36">
        <v>18</v>
      </c>
      <c r="G12" s="36">
        <f>SUM(C12:F12)</f>
        <v>337</v>
      </c>
      <c r="H12" s="37">
        <f>G12/G14</f>
        <v>0.35812964930924546</v>
      </c>
      <c r="I12" s="49">
        <v>340</v>
      </c>
      <c r="J12" s="37">
        <f>G12/I12</f>
        <v>0.99117647058823533</v>
      </c>
    </row>
    <row r="13" spans="1:10" ht="13.5" customHeight="1" x14ac:dyDescent="0.2">
      <c r="B13" s="8" t="s">
        <v>3</v>
      </c>
      <c r="C13" s="36">
        <v>400</v>
      </c>
      <c r="D13" s="36">
        <v>184</v>
      </c>
      <c r="E13" s="36">
        <v>13</v>
      </c>
      <c r="F13" s="36">
        <v>7</v>
      </c>
      <c r="G13" s="36">
        <f>SUM(C13:F13)</f>
        <v>604</v>
      </c>
      <c r="H13" s="37">
        <f>G13/G14</f>
        <v>0.64187035069075449</v>
      </c>
      <c r="I13" s="49">
        <v>784</v>
      </c>
      <c r="J13" s="37">
        <f>G13/I13</f>
        <v>0.77040816326530615</v>
      </c>
    </row>
    <row r="14" spans="1:10" s="14" customFormat="1" ht="13.5" customHeight="1" x14ac:dyDescent="0.2">
      <c r="B14" s="35" t="s">
        <v>0</v>
      </c>
      <c r="C14" s="35">
        <f>SUM(C12:C13)</f>
        <v>568</v>
      </c>
      <c r="D14" s="35">
        <f>SUM(D12:D13)</f>
        <v>273</v>
      </c>
      <c r="E14" s="35">
        <f>SUM(E12:E13)</f>
        <v>75</v>
      </c>
      <c r="F14" s="35">
        <f>SUM(F12:F13)</f>
        <v>25</v>
      </c>
      <c r="G14" s="35">
        <f>SUM(C14:F14)</f>
        <v>941</v>
      </c>
      <c r="H14" s="38">
        <f>SUM(H12:H13)</f>
        <v>1</v>
      </c>
      <c r="I14" s="50">
        <f>SUM(I12:I13)</f>
        <v>1124</v>
      </c>
      <c r="J14" s="38">
        <f>G14/I14</f>
        <v>0.83718861209964412</v>
      </c>
    </row>
    <row r="15" spans="1:10" ht="13.5" customHeight="1" x14ac:dyDescent="0.2">
      <c r="C15" s="36"/>
      <c r="D15" s="36"/>
      <c r="E15" s="36"/>
      <c r="F15" s="36"/>
      <c r="G15" s="36"/>
      <c r="H15" s="36"/>
      <c r="I15" s="36"/>
      <c r="J15" s="36"/>
    </row>
    <row r="16" spans="1:10" ht="13.5" customHeight="1" x14ac:dyDescent="0.2">
      <c r="C16" s="36"/>
      <c r="D16" s="36"/>
      <c r="E16" s="36"/>
      <c r="F16" s="36"/>
      <c r="G16" s="36"/>
      <c r="H16" s="36"/>
      <c r="I16" s="36"/>
      <c r="J16" s="36"/>
    </row>
    <row r="17" spans="2:10" ht="13.5" customHeight="1" x14ac:dyDescent="0.2">
      <c r="B17" s="14" t="s">
        <v>27</v>
      </c>
      <c r="C17" s="36"/>
      <c r="D17" s="36"/>
      <c r="E17" s="36"/>
      <c r="F17" s="36"/>
      <c r="G17" s="36"/>
      <c r="H17" s="36"/>
      <c r="I17" s="36"/>
      <c r="J17" s="36"/>
    </row>
    <row r="18" spans="2:10" s="32" customFormat="1" ht="33.75" customHeight="1" x14ac:dyDescent="0.2">
      <c r="C18" s="32" t="s">
        <v>5</v>
      </c>
      <c r="D18" s="32" t="s">
        <v>23</v>
      </c>
      <c r="E18" s="32" t="s">
        <v>6</v>
      </c>
      <c r="F18" s="32" t="s">
        <v>24</v>
      </c>
      <c r="G18" s="32" t="s">
        <v>0</v>
      </c>
      <c r="H18" s="32" t="s">
        <v>1</v>
      </c>
    </row>
    <row r="19" spans="2:10" ht="13.5" customHeight="1" x14ac:dyDescent="0.2">
      <c r="B19" s="8" t="s">
        <v>2</v>
      </c>
      <c r="C19" s="36">
        <v>170</v>
      </c>
      <c r="D19" s="36">
        <v>90</v>
      </c>
      <c r="E19" s="36">
        <v>62</v>
      </c>
      <c r="F19" s="36">
        <v>18</v>
      </c>
      <c r="G19" s="36">
        <f>SUM(C19:F19)</f>
        <v>340</v>
      </c>
      <c r="H19" s="37">
        <f>G19/G21</f>
        <v>0.302491103202847</v>
      </c>
      <c r="I19" s="36"/>
      <c r="J19" s="36"/>
    </row>
    <row r="20" spans="2:10" ht="13.5" customHeight="1" x14ac:dyDescent="0.2">
      <c r="B20" s="8" t="s">
        <v>3</v>
      </c>
      <c r="C20" s="36">
        <v>511</v>
      </c>
      <c r="D20" s="36">
        <v>243</v>
      </c>
      <c r="E20" s="36">
        <v>19</v>
      </c>
      <c r="F20" s="36">
        <v>11</v>
      </c>
      <c r="G20" s="36">
        <f>SUM(C20:F20)</f>
        <v>784</v>
      </c>
      <c r="H20" s="37">
        <f>G20/G21</f>
        <v>0.697508896797153</v>
      </c>
      <c r="I20" s="36"/>
      <c r="J20" s="36"/>
    </row>
    <row r="21" spans="2:10" s="14" customFormat="1" ht="13.5" customHeight="1" x14ac:dyDescent="0.2">
      <c r="B21" s="35" t="s">
        <v>0</v>
      </c>
      <c r="C21" s="35">
        <f>SUM(C19:C20)</f>
        <v>681</v>
      </c>
      <c r="D21" s="35">
        <f>SUM(D19:D20)</f>
        <v>333</v>
      </c>
      <c r="E21" s="35">
        <f>SUM(E19:E20)</f>
        <v>81</v>
      </c>
      <c r="F21" s="35">
        <f>SUM(F19:F20)</f>
        <v>29</v>
      </c>
      <c r="G21" s="35">
        <f>SUM(C21:F21)</f>
        <v>1124</v>
      </c>
      <c r="H21" s="38">
        <f>SUM(H19:H20)</f>
        <v>1</v>
      </c>
      <c r="I21" s="39"/>
      <c r="J21" s="39"/>
    </row>
  </sheetData>
  <phoneticPr fontId="0" type="noConversion"/>
  <pageMargins left="0.31" right="0.27559055118110237" top="0.31" bottom="0" header="0.4921259845" footer="0.492125984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3.5" customHeight="1" x14ac:dyDescent="0.2"/>
  <cols>
    <col min="1" max="1" width="15.7109375" style="1" customWidth="1"/>
    <col min="2" max="2" width="9.140625" style="1"/>
    <col min="3" max="3" width="18.85546875" style="1" customWidth="1"/>
    <col min="4" max="4" width="13.85546875" style="1" customWidth="1"/>
    <col min="5" max="5" width="12" style="1" customWidth="1"/>
    <col min="6" max="6" width="17.140625" style="1" customWidth="1"/>
    <col min="7" max="16384" width="9.140625" style="1"/>
  </cols>
  <sheetData>
    <row r="1" spans="1:8" ht="20.25" x14ac:dyDescent="0.3">
      <c r="A1" s="9" t="s">
        <v>34</v>
      </c>
    </row>
    <row r="2" spans="1:8" ht="13.5" customHeight="1" x14ac:dyDescent="0.2">
      <c r="A2" s="11" t="s">
        <v>28</v>
      </c>
      <c r="B2" s="12" t="s">
        <v>29</v>
      </c>
    </row>
    <row r="3" spans="1:8" ht="13.5" customHeight="1" x14ac:dyDescent="0.2">
      <c r="A3" s="11" t="s">
        <v>30</v>
      </c>
      <c r="B3" s="12" t="s">
        <v>31</v>
      </c>
    </row>
    <row r="4" spans="1:8" ht="13.5" customHeight="1" x14ac:dyDescent="0.2">
      <c r="A4" s="11" t="s">
        <v>32</v>
      </c>
      <c r="B4" s="12" t="s">
        <v>35</v>
      </c>
    </row>
    <row r="5" spans="1:8" ht="13.5" customHeight="1" x14ac:dyDescent="0.2">
      <c r="A5" s="11" t="s">
        <v>33</v>
      </c>
      <c r="B5" s="13">
        <v>42822</v>
      </c>
    </row>
    <row r="10" spans="1:8" ht="13.5" customHeight="1" x14ac:dyDescent="0.2">
      <c r="B10" s="44" t="s">
        <v>86</v>
      </c>
    </row>
    <row r="13" spans="1:8" ht="13.5" customHeight="1" x14ac:dyDescent="0.2">
      <c r="B13" s="2" t="s">
        <v>27</v>
      </c>
    </row>
    <row r="15" spans="1:8" ht="33.75" customHeight="1" x14ac:dyDescent="0.2">
      <c r="B15" s="32" t="s">
        <v>7</v>
      </c>
      <c r="C15" s="32" t="s">
        <v>5</v>
      </c>
      <c r="D15" s="32" t="s">
        <v>23</v>
      </c>
      <c r="E15" s="32" t="s">
        <v>6</v>
      </c>
      <c r="F15" s="32" t="s">
        <v>24</v>
      </c>
      <c r="G15" s="32" t="s">
        <v>0</v>
      </c>
      <c r="H15" s="32" t="s">
        <v>1</v>
      </c>
    </row>
    <row r="16" spans="1:8" ht="13.5" customHeight="1" x14ac:dyDescent="0.2">
      <c r="B16" s="1" t="s">
        <v>8</v>
      </c>
      <c r="C16" s="1">
        <v>21</v>
      </c>
      <c r="D16" s="1">
        <v>21</v>
      </c>
      <c r="E16" s="1">
        <v>4</v>
      </c>
      <c r="F16" s="1">
        <v>10</v>
      </c>
      <c r="G16" s="1">
        <v>56</v>
      </c>
      <c r="H16" s="43">
        <v>5.951115834218916E-2</v>
      </c>
    </row>
    <row r="17" spans="2:8" ht="13.5" customHeight="1" x14ac:dyDescent="0.2">
      <c r="B17" s="1" t="s">
        <v>9</v>
      </c>
      <c r="C17" s="1">
        <v>265</v>
      </c>
      <c r="D17" s="1">
        <v>74</v>
      </c>
      <c r="E17" s="1">
        <v>49</v>
      </c>
      <c r="F17" s="1">
        <v>8</v>
      </c>
      <c r="G17" s="1">
        <v>396</v>
      </c>
      <c r="H17" s="43">
        <v>0.4208289054197662</v>
      </c>
    </row>
    <row r="18" spans="2:8" ht="13.5" customHeight="1" x14ac:dyDescent="0.2">
      <c r="B18" s="1" t="s">
        <v>10</v>
      </c>
      <c r="C18" s="1">
        <v>44</v>
      </c>
      <c r="D18" s="1">
        <v>45</v>
      </c>
      <c r="E18" s="1">
        <v>17</v>
      </c>
      <c r="F18" s="1">
        <v>3</v>
      </c>
      <c r="G18" s="1">
        <v>109</v>
      </c>
      <c r="H18" s="43">
        <v>0.11583421891604676</v>
      </c>
    </row>
    <row r="19" spans="2:8" ht="13.5" customHeight="1" x14ac:dyDescent="0.2">
      <c r="B19" s="1" t="s">
        <v>11</v>
      </c>
      <c r="C19" s="1">
        <v>233</v>
      </c>
      <c r="D19" s="1">
        <v>82</v>
      </c>
      <c r="E19" s="1">
        <v>4</v>
      </c>
      <c r="F19" s="1">
        <v>4</v>
      </c>
      <c r="G19" s="1">
        <v>323</v>
      </c>
      <c r="H19" s="43">
        <v>0.3432518597236982</v>
      </c>
    </row>
    <row r="20" spans="2:8" ht="13.5" customHeight="1" x14ac:dyDescent="0.2">
      <c r="B20" s="1" t="s">
        <v>84</v>
      </c>
      <c r="C20" s="1">
        <v>0</v>
      </c>
      <c r="D20" s="1">
        <v>20</v>
      </c>
      <c r="E20" s="1">
        <v>0</v>
      </c>
      <c r="F20" s="1">
        <v>0</v>
      </c>
      <c r="G20" s="1">
        <v>20</v>
      </c>
      <c r="H20" s="43">
        <v>2.1253985122210415E-2</v>
      </c>
    </row>
    <row r="21" spans="2:8" ht="13.5" customHeight="1" x14ac:dyDescent="0.2">
      <c r="B21" s="1" t="s">
        <v>12</v>
      </c>
      <c r="C21" s="1">
        <v>5</v>
      </c>
      <c r="D21" s="1">
        <v>31</v>
      </c>
      <c r="E21" s="1">
        <v>1</v>
      </c>
      <c r="F21" s="1">
        <v>0</v>
      </c>
      <c r="G21" s="1">
        <v>37</v>
      </c>
      <c r="H21" s="43">
        <v>3.9319872476089264E-2</v>
      </c>
    </row>
    <row r="22" spans="2:8" s="2" customFormat="1" ht="13.5" customHeight="1" x14ac:dyDescent="0.2">
      <c r="B22" s="24" t="s">
        <v>0</v>
      </c>
      <c r="C22" s="24">
        <v>568</v>
      </c>
      <c r="D22" s="24">
        <v>273</v>
      </c>
      <c r="E22" s="24">
        <v>75</v>
      </c>
      <c r="F22" s="24">
        <v>25</v>
      </c>
      <c r="G22" s="24">
        <v>941</v>
      </c>
      <c r="H22" s="45">
        <v>1</v>
      </c>
    </row>
    <row r="25" spans="2:8" ht="13.5" customHeight="1" x14ac:dyDescent="0.2">
      <c r="B25" s="2" t="s">
        <v>74</v>
      </c>
    </row>
    <row r="27" spans="2:8" ht="33.75" customHeight="1" x14ac:dyDescent="0.2">
      <c r="B27" s="32" t="s">
        <v>7</v>
      </c>
      <c r="C27" s="32" t="s">
        <v>5</v>
      </c>
      <c r="D27" s="32" t="s">
        <v>23</v>
      </c>
      <c r="E27" s="32" t="s">
        <v>6</v>
      </c>
      <c r="F27" s="32" t="s">
        <v>24</v>
      </c>
      <c r="G27" s="32" t="s">
        <v>0</v>
      </c>
      <c r="H27" s="32" t="s">
        <v>1</v>
      </c>
    </row>
    <row r="28" spans="2:8" ht="13.5" customHeight="1" x14ac:dyDescent="0.2">
      <c r="B28" s="1" t="s">
        <v>8</v>
      </c>
      <c r="C28" s="1">
        <v>16</v>
      </c>
      <c r="D28" s="1">
        <v>8</v>
      </c>
      <c r="E28" s="1">
        <v>4</v>
      </c>
      <c r="F28" s="1">
        <v>9</v>
      </c>
      <c r="G28" s="1">
        <v>37</v>
      </c>
      <c r="H28" s="43">
        <v>0.10979228486646884</v>
      </c>
    </row>
    <row r="29" spans="2:8" ht="13.5" customHeight="1" x14ac:dyDescent="0.2">
      <c r="B29" s="1" t="s">
        <v>9</v>
      </c>
      <c r="C29" s="1">
        <v>126</v>
      </c>
      <c r="D29" s="1">
        <v>36</v>
      </c>
      <c r="E29" s="1">
        <v>45</v>
      </c>
      <c r="F29" s="1">
        <v>8</v>
      </c>
      <c r="G29" s="1">
        <v>215</v>
      </c>
      <c r="H29" s="43">
        <v>0.63798219584569738</v>
      </c>
    </row>
    <row r="30" spans="2:8" ht="13.5" customHeight="1" x14ac:dyDescent="0.2">
      <c r="B30" s="1" t="s">
        <v>10</v>
      </c>
      <c r="C30" s="1">
        <v>19</v>
      </c>
      <c r="D30" s="1">
        <v>32</v>
      </c>
      <c r="E30" s="1">
        <v>10</v>
      </c>
      <c r="F30" s="1">
        <v>0</v>
      </c>
      <c r="G30" s="1">
        <v>61</v>
      </c>
      <c r="H30" s="43">
        <v>0.18100890207715134</v>
      </c>
    </row>
    <row r="31" spans="2:8" ht="13.5" customHeight="1" x14ac:dyDescent="0.2">
      <c r="B31" s="1" t="s">
        <v>11</v>
      </c>
      <c r="C31" s="1">
        <v>7</v>
      </c>
      <c r="D31" s="1">
        <v>10</v>
      </c>
      <c r="E31" s="1">
        <v>3</v>
      </c>
      <c r="F31" s="1">
        <v>1</v>
      </c>
      <c r="G31" s="1">
        <v>21</v>
      </c>
      <c r="H31" s="43">
        <v>6.2314540059347182E-2</v>
      </c>
    </row>
    <row r="32" spans="2:8" ht="13.5" customHeight="1" x14ac:dyDescent="0.2">
      <c r="B32" s="1" t="s">
        <v>84</v>
      </c>
      <c r="C32" s="1">
        <v>0</v>
      </c>
      <c r="D32" s="1">
        <v>1</v>
      </c>
      <c r="E32" s="1">
        <v>0</v>
      </c>
      <c r="F32" s="1">
        <v>0</v>
      </c>
      <c r="G32" s="1">
        <v>1</v>
      </c>
      <c r="H32" s="43">
        <v>2.967359050445104E-3</v>
      </c>
    </row>
    <row r="33" spans="2:8" ht="13.5" customHeight="1" x14ac:dyDescent="0.2">
      <c r="B33" s="1" t="s">
        <v>12</v>
      </c>
      <c r="C33" s="1">
        <v>0</v>
      </c>
      <c r="D33" s="1">
        <v>2</v>
      </c>
      <c r="E33" s="1">
        <v>0</v>
      </c>
      <c r="F33" s="1">
        <v>0</v>
      </c>
      <c r="G33" s="1">
        <v>2</v>
      </c>
      <c r="H33" s="43">
        <v>5.9347181008902079E-3</v>
      </c>
    </row>
    <row r="34" spans="2:8" s="2" customFormat="1" ht="13.5" customHeight="1" x14ac:dyDescent="0.2">
      <c r="B34" s="23" t="s">
        <v>0</v>
      </c>
      <c r="C34" s="24">
        <v>168</v>
      </c>
      <c r="D34" s="24">
        <v>89</v>
      </c>
      <c r="E34" s="24">
        <v>62</v>
      </c>
      <c r="F34" s="24">
        <v>18</v>
      </c>
      <c r="G34" s="24">
        <v>337</v>
      </c>
      <c r="H34" s="45">
        <v>1</v>
      </c>
    </row>
    <row r="37" spans="2:8" ht="13.5" customHeight="1" x14ac:dyDescent="0.2">
      <c r="B37" s="2" t="s">
        <v>75</v>
      </c>
    </row>
    <row r="39" spans="2:8" ht="33.75" customHeight="1" x14ac:dyDescent="0.2">
      <c r="B39" s="32" t="s">
        <v>7</v>
      </c>
      <c r="C39" s="32" t="s">
        <v>5</v>
      </c>
      <c r="D39" s="32" t="s">
        <v>23</v>
      </c>
      <c r="E39" s="32" t="s">
        <v>6</v>
      </c>
      <c r="F39" s="32" t="s">
        <v>24</v>
      </c>
      <c r="G39" s="32" t="s">
        <v>0</v>
      </c>
      <c r="H39" s="32" t="s">
        <v>1</v>
      </c>
    </row>
    <row r="40" spans="2:8" ht="13.5" customHeight="1" x14ac:dyDescent="0.2">
      <c r="B40" s="1" t="s">
        <v>8</v>
      </c>
      <c r="C40" s="1">
        <v>5</v>
      </c>
      <c r="D40" s="1">
        <v>13</v>
      </c>
      <c r="E40" s="1">
        <v>0</v>
      </c>
      <c r="F40" s="1">
        <v>1</v>
      </c>
      <c r="G40" s="1">
        <v>19</v>
      </c>
      <c r="H40" s="43">
        <v>3.1456953642384107E-2</v>
      </c>
    </row>
    <row r="41" spans="2:8" ht="13.5" customHeight="1" x14ac:dyDescent="0.2">
      <c r="B41" s="1" t="s">
        <v>9</v>
      </c>
      <c r="C41" s="1">
        <v>139</v>
      </c>
      <c r="D41" s="1">
        <v>38</v>
      </c>
      <c r="E41" s="1">
        <v>4</v>
      </c>
      <c r="F41" s="1">
        <v>0</v>
      </c>
      <c r="G41" s="1">
        <v>181</v>
      </c>
      <c r="H41" s="43">
        <v>0.29966887417218541</v>
      </c>
    </row>
    <row r="42" spans="2:8" ht="13.5" customHeight="1" x14ac:dyDescent="0.2">
      <c r="B42" s="1" t="s">
        <v>10</v>
      </c>
      <c r="C42" s="1">
        <v>25</v>
      </c>
      <c r="D42" s="1">
        <v>13</v>
      </c>
      <c r="E42" s="1">
        <v>7</v>
      </c>
      <c r="F42" s="1">
        <v>3</v>
      </c>
      <c r="G42" s="1">
        <v>48</v>
      </c>
      <c r="H42" s="43">
        <v>7.9470198675496692E-2</v>
      </c>
    </row>
    <row r="43" spans="2:8" ht="13.5" customHeight="1" x14ac:dyDescent="0.2">
      <c r="B43" s="1" t="s">
        <v>11</v>
      </c>
      <c r="C43" s="1">
        <v>226</v>
      </c>
      <c r="D43" s="1">
        <v>72</v>
      </c>
      <c r="E43" s="1">
        <v>1</v>
      </c>
      <c r="F43" s="1">
        <v>3</v>
      </c>
      <c r="G43" s="1">
        <v>302</v>
      </c>
      <c r="H43" s="43">
        <v>0.5</v>
      </c>
    </row>
    <row r="44" spans="2:8" ht="13.5" customHeight="1" x14ac:dyDescent="0.2">
      <c r="B44" s="1" t="s">
        <v>84</v>
      </c>
      <c r="C44" s="1">
        <v>0</v>
      </c>
      <c r="D44" s="1">
        <v>19</v>
      </c>
      <c r="E44" s="1">
        <v>0</v>
      </c>
      <c r="F44" s="1">
        <v>0</v>
      </c>
      <c r="G44" s="1">
        <v>19</v>
      </c>
      <c r="H44" s="43">
        <v>3.1456953642384107E-2</v>
      </c>
    </row>
    <row r="45" spans="2:8" ht="13.5" customHeight="1" x14ac:dyDescent="0.2">
      <c r="B45" s="1" t="s">
        <v>12</v>
      </c>
      <c r="C45" s="1">
        <v>5</v>
      </c>
      <c r="D45" s="1">
        <v>29</v>
      </c>
      <c r="E45" s="1">
        <v>1</v>
      </c>
      <c r="F45" s="1">
        <v>0</v>
      </c>
      <c r="G45" s="1">
        <v>35</v>
      </c>
      <c r="H45" s="43">
        <v>5.7947019867549666E-2</v>
      </c>
    </row>
    <row r="46" spans="2:8" s="2" customFormat="1" ht="13.5" customHeight="1" x14ac:dyDescent="0.2">
      <c r="B46" s="23" t="s">
        <v>0</v>
      </c>
      <c r="C46" s="24">
        <v>400</v>
      </c>
      <c r="D46" s="24">
        <v>184</v>
      </c>
      <c r="E46" s="24">
        <v>13</v>
      </c>
      <c r="F46" s="24">
        <v>7</v>
      </c>
      <c r="G46" s="24">
        <v>604</v>
      </c>
      <c r="H46" s="45">
        <v>1</v>
      </c>
    </row>
    <row r="49" spans="2:2" ht="13.5" customHeight="1" x14ac:dyDescent="0.2">
      <c r="B49" s="1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/>
  </sheetViews>
  <sheetFormatPr defaultRowHeight="13.5" customHeight="1" x14ac:dyDescent="0.2"/>
  <cols>
    <col min="1" max="1" width="15.7109375" style="1" customWidth="1"/>
    <col min="2" max="2" width="14.140625" style="1" customWidth="1"/>
    <col min="3" max="3" width="19.42578125" style="1" customWidth="1"/>
    <col min="4" max="4" width="13.28515625" style="1" customWidth="1"/>
    <col min="5" max="5" width="13.7109375" style="1" customWidth="1"/>
    <col min="6" max="6" width="19.28515625" style="1" customWidth="1"/>
    <col min="7" max="7" width="10" style="1" bestFit="1" customWidth="1"/>
    <col min="8" max="16384" width="9.140625" style="1"/>
  </cols>
  <sheetData>
    <row r="1" spans="1:8" ht="20.25" x14ac:dyDescent="0.3">
      <c r="A1" s="9" t="s">
        <v>34</v>
      </c>
    </row>
    <row r="2" spans="1:8" ht="13.5" customHeight="1" x14ac:dyDescent="0.2">
      <c r="A2" s="11" t="s">
        <v>28</v>
      </c>
      <c r="B2" s="12" t="s">
        <v>29</v>
      </c>
    </row>
    <row r="3" spans="1:8" ht="13.5" customHeight="1" x14ac:dyDescent="0.2">
      <c r="A3" s="11" t="s">
        <v>30</v>
      </c>
      <c r="B3" s="12" t="s">
        <v>31</v>
      </c>
    </row>
    <row r="4" spans="1:8" ht="13.5" customHeight="1" x14ac:dyDescent="0.2">
      <c r="A4" s="11" t="s">
        <v>32</v>
      </c>
      <c r="B4" s="12" t="s">
        <v>35</v>
      </c>
    </row>
    <row r="5" spans="1:8" ht="13.5" customHeight="1" x14ac:dyDescent="0.2">
      <c r="A5" s="11" t="s">
        <v>33</v>
      </c>
      <c r="B5" s="13">
        <v>42822</v>
      </c>
    </row>
    <row r="10" spans="1:8" ht="13.5" customHeight="1" x14ac:dyDescent="0.2">
      <c r="B10" s="44" t="s">
        <v>96</v>
      </c>
    </row>
    <row r="12" spans="1:8" ht="33.75" customHeight="1" x14ac:dyDescent="0.2">
      <c r="C12" s="32" t="s">
        <v>5</v>
      </c>
      <c r="D12" s="32" t="s">
        <v>23</v>
      </c>
      <c r="E12" s="32" t="s">
        <v>6</v>
      </c>
      <c r="F12" s="32" t="s">
        <v>24</v>
      </c>
      <c r="G12" s="32" t="s">
        <v>0</v>
      </c>
      <c r="H12" s="32" t="s">
        <v>1</v>
      </c>
    </row>
    <row r="13" spans="1:8" s="31" customFormat="1" ht="13.5" customHeight="1" x14ac:dyDescent="0.2">
      <c r="C13" s="31" t="s">
        <v>98</v>
      </c>
      <c r="D13" s="31" t="s">
        <v>98</v>
      </c>
      <c r="E13" s="31" t="s">
        <v>98</v>
      </c>
      <c r="F13" s="31" t="s">
        <v>98</v>
      </c>
      <c r="G13" s="31" t="s">
        <v>98</v>
      </c>
    </row>
    <row r="14" spans="1:8" ht="13.5" customHeight="1" x14ac:dyDescent="0.2">
      <c r="B14" s="1" t="s">
        <v>2</v>
      </c>
      <c r="C14" s="51">
        <v>295237</v>
      </c>
      <c r="D14" s="51">
        <v>132207</v>
      </c>
      <c r="E14" s="51">
        <v>276564</v>
      </c>
      <c r="F14" s="51">
        <v>41823</v>
      </c>
      <c r="G14" s="51">
        <v>745831</v>
      </c>
      <c r="H14" s="43">
        <v>0.95982245695584978</v>
      </c>
    </row>
    <row r="15" spans="1:8" ht="13.5" customHeight="1" x14ac:dyDescent="0.2">
      <c r="B15" s="1" t="s">
        <v>3</v>
      </c>
      <c r="C15" s="51">
        <v>18162</v>
      </c>
      <c r="D15" s="51">
        <v>8043</v>
      </c>
      <c r="E15" s="51">
        <v>4307</v>
      </c>
      <c r="F15" s="51">
        <v>708</v>
      </c>
      <c r="G15" s="51">
        <v>31220</v>
      </c>
      <c r="H15" s="43">
        <v>4.0177543044150256E-2</v>
      </c>
    </row>
    <row r="16" spans="1:8" s="2" customFormat="1" ht="13.5" customHeight="1" x14ac:dyDescent="0.2">
      <c r="B16" s="23" t="s">
        <v>0</v>
      </c>
      <c r="C16" s="56">
        <v>313399</v>
      </c>
      <c r="D16" s="56">
        <v>140250</v>
      </c>
      <c r="E16" s="56">
        <v>280871</v>
      </c>
      <c r="F16" s="56">
        <v>42531</v>
      </c>
      <c r="G16" s="56">
        <v>777051</v>
      </c>
      <c r="H16" s="45">
        <v>1</v>
      </c>
    </row>
    <row r="20" spans="2:8" ht="13.5" customHeight="1" x14ac:dyDescent="0.2">
      <c r="B20" s="2" t="s">
        <v>97</v>
      </c>
    </row>
    <row r="22" spans="2:8" ht="33.75" customHeight="1" x14ac:dyDescent="0.2">
      <c r="C22" s="32" t="s">
        <v>5</v>
      </c>
      <c r="D22" s="32" t="s">
        <v>23</v>
      </c>
      <c r="E22" s="32" t="s">
        <v>6</v>
      </c>
      <c r="F22" s="32" t="s">
        <v>24</v>
      </c>
      <c r="G22" s="32" t="s">
        <v>0</v>
      </c>
      <c r="H22" s="32"/>
    </row>
    <row r="23" spans="2:8" s="31" customFormat="1" ht="13.5" customHeight="1" x14ac:dyDescent="0.2">
      <c r="C23" s="31" t="s">
        <v>87</v>
      </c>
      <c r="D23" s="31" t="s">
        <v>87</v>
      </c>
      <c r="E23" s="31" t="s">
        <v>87</v>
      </c>
      <c r="F23" s="31" t="s">
        <v>87</v>
      </c>
      <c r="G23" s="31" t="s">
        <v>87</v>
      </c>
    </row>
    <row r="24" spans="2:8" ht="13.5" customHeight="1" x14ac:dyDescent="0.2">
      <c r="B24" s="1" t="s">
        <v>2</v>
      </c>
      <c r="C24" s="51">
        <v>1757364.5535714286</v>
      </c>
      <c r="D24" s="51">
        <v>1485477.1797752809</v>
      </c>
      <c r="E24" s="51">
        <v>4460714.6935483869</v>
      </c>
      <c r="F24" s="51">
        <v>2323493.277777778</v>
      </c>
      <c r="G24" s="51">
        <v>2213151.050445104</v>
      </c>
    </row>
    <row r="25" spans="2:8" ht="13.5" customHeight="1" x14ac:dyDescent="0.2">
      <c r="B25" s="1" t="s">
        <v>3</v>
      </c>
      <c r="C25" s="51">
        <v>45405.09</v>
      </c>
      <c r="D25" s="51">
        <v>43712.565217391304</v>
      </c>
      <c r="E25" s="51">
        <v>331275.69230769231</v>
      </c>
      <c r="F25" s="51">
        <v>101148.57142857143</v>
      </c>
      <c r="G25" s="51">
        <v>51688.364238410599</v>
      </c>
    </row>
    <row r="26" spans="2:8" ht="13.5" customHeight="1" x14ac:dyDescent="0.2">
      <c r="B26" s="1" t="s">
        <v>22</v>
      </c>
      <c r="C26" s="51">
        <v>551759.29753521131</v>
      </c>
      <c r="D26" s="51">
        <v>513738.39194139192</v>
      </c>
      <c r="E26" s="51">
        <v>3744945.2666666666</v>
      </c>
      <c r="F26" s="51">
        <v>1701236.76</v>
      </c>
      <c r="G26" s="51">
        <v>825772.23804463341</v>
      </c>
    </row>
    <row r="29" spans="2:8" ht="13.5" customHeight="1" x14ac:dyDescent="0.2">
      <c r="B29" s="44" t="s">
        <v>13</v>
      </c>
    </row>
    <row r="31" spans="2:8" ht="13.5" customHeight="1" x14ac:dyDescent="0.2">
      <c r="B31" s="2" t="s">
        <v>74</v>
      </c>
    </row>
    <row r="33" spans="2:9" ht="33.75" customHeight="1" x14ac:dyDescent="0.2">
      <c r="B33" s="31" t="s">
        <v>88</v>
      </c>
      <c r="C33" s="32" t="s">
        <v>5</v>
      </c>
      <c r="D33" s="32" t="s">
        <v>23</v>
      </c>
      <c r="E33" s="32" t="s">
        <v>6</v>
      </c>
      <c r="F33" s="32" t="s">
        <v>24</v>
      </c>
      <c r="H33" s="32" t="s">
        <v>0</v>
      </c>
      <c r="I33" s="32" t="s">
        <v>1</v>
      </c>
    </row>
    <row r="34" spans="2:9" s="31" customFormat="1" ht="13.5" customHeight="1" x14ac:dyDescent="0.2">
      <c r="C34" s="31" t="s">
        <v>98</v>
      </c>
      <c r="D34" s="31" t="s">
        <v>98</v>
      </c>
      <c r="E34" s="31" t="s">
        <v>98</v>
      </c>
      <c r="F34" s="31" t="s">
        <v>98</v>
      </c>
      <c r="G34" s="31" t="s">
        <v>98</v>
      </c>
      <c r="H34" s="31" t="s">
        <v>98</v>
      </c>
    </row>
    <row r="35" spans="2:9" ht="13.5" customHeight="1" x14ac:dyDescent="0.2">
      <c r="B35" s="1" t="s">
        <v>14</v>
      </c>
      <c r="C35" s="51">
        <v>55376.616999999998</v>
      </c>
      <c r="D35" s="51">
        <v>45269.550999999999</v>
      </c>
      <c r="E35" s="51">
        <v>22598.206999999999</v>
      </c>
      <c r="F35" s="51">
        <v>1252.9739999999999</v>
      </c>
      <c r="G35" s="52">
        <v>124497.349</v>
      </c>
      <c r="H35" s="53"/>
    </row>
    <row r="36" spans="2:9" ht="13.5" customHeight="1" x14ac:dyDescent="0.2">
      <c r="B36" s="1" t="s">
        <v>15</v>
      </c>
      <c r="C36" s="51">
        <v>38528.953000000001</v>
      </c>
      <c r="D36" s="51">
        <v>3816.96</v>
      </c>
      <c r="E36" s="51">
        <v>99357.366999999998</v>
      </c>
      <c r="F36" s="51">
        <v>33820.385000000002</v>
      </c>
      <c r="G36" s="54">
        <v>175523.66500000001</v>
      </c>
      <c r="H36" s="55">
        <v>300021.01400000002</v>
      </c>
      <c r="I36" s="43">
        <v>0.4022640705468129</v>
      </c>
    </row>
    <row r="37" spans="2:9" ht="13.5" customHeight="1" x14ac:dyDescent="0.2">
      <c r="B37" s="1" t="s">
        <v>16</v>
      </c>
      <c r="C37" s="51">
        <v>136174.96799999999</v>
      </c>
      <c r="D37" s="51">
        <v>21976.561000000002</v>
      </c>
      <c r="E37" s="51">
        <v>91448.464000000007</v>
      </c>
      <c r="F37" s="51">
        <v>3395.9490000000001</v>
      </c>
      <c r="G37" s="51"/>
      <c r="H37" s="51">
        <v>252995.94199999998</v>
      </c>
      <c r="I37" s="43">
        <v>0.3392134974277014</v>
      </c>
    </row>
    <row r="38" spans="2:9" ht="13.5" customHeight="1" x14ac:dyDescent="0.2">
      <c r="B38" s="1" t="s">
        <v>89</v>
      </c>
      <c r="C38" s="51">
        <v>6320.4589999999998</v>
      </c>
      <c r="D38" s="51">
        <v>14668.808000000001</v>
      </c>
      <c r="E38" s="51">
        <v>1530.9570000000001</v>
      </c>
      <c r="F38" s="51">
        <v>1502.8109999999999</v>
      </c>
      <c r="G38" s="51"/>
      <c r="H38" s="51">
        <v>24023.035</v>
      </c>
      <c r="I38" s="43">
        <v>3.22097566338755E-2</v>
      </c>
    </row>
    <row r="39" spans="2:9" ht="13.5" customHeight="1" x14ac:dyDescent="0.2">
      <c r="B39" s="1" t="s">
        <v>90</v>
      </c>
      <c r="C39" s="51">
        <v>20970.031999999999</v>
      </c>
      <c r="D39" s="51">
        <v>10043.11</v>
      </c>
      <c r="E39" s="51">
        <v>20232.705999999998</v>
      </c>
      <c r="F39" s="51">
        <v>806.13400000000001</v>
      </c>
      <c r="G39" s="51"/>
      <c r="H39" s="51">
        <v>52051.981999999996</v>
      </c>
      <c r="I39" s="43">
        <v>6.9790585266635466E-2</v>
      </c>
    </row>
    <row r="40" spans="2:9" ht="13.5" customHeight="1" x14ac:dyDescent="0.2">
      <c r="B40" s="1" t="s">
        <v>91</v>
      </c>
      <c r="C40" s="51">
        <v>37865.970999999998</v>
      </c>
      <c r="D40" s="51">
        <v>36432.00999999998</v>
      </c>
      <c r="E40" s="51">
        <v>41396.298999999999</v>
      </c>
      <c r="F40" s="51">
        <v>1044.746999999996</v>
      </c>
      <c r="G40" s="51"/>
      <c r="H40" s="51">
        <v>116739.02699999997</v>
      </c>
      <c r="I40" s="43">
        <v>0.15652209012497464</v>
      </c>
    </row>
    <row r="41" spans="2:9" s="2" customFormat="1" ht="13.5" customHeight="1" x14ac:dyDescent="0.2">
      <c r="B41" s="23" t="s">
        <v>0</v>
      </c>
      <c r="C41" s="56">
        <v>295237</v>
      </c>
      <c r="D41" s="56">
        <v>132207</v>
      </c>
      <c r="E41" s="56">
        <v>276564</v>
      </c>
      <c r="F41" s="56">
        <v>41823</v>
      </c>
      <c r="G41" s="56">
        <v>300021.01400000002</v>
      </c>
      <c r="H41" s="56">
        <v>745831</v>
      </c>
      <c r="I41" s="45">
        <v>0.99999999999999989</v>
      </c>
    </row>
    <row r="43" spans="2:9" ht="13.5" customHeight="1" x14ac:dyDescent="0.2">
      <c r="B43" s="1" t="s">
        <v>92</v>
      </c>
    </row>
    <row r="44" spans="2:9" ht="13.5" customHeight="1" x14ac:dyDescent="0.2">
      <c r="B44" s="1" t="s">
        <v>93</v>
      </c>
    </row>
    <row r="47" spans="2:9" ht="13.5" customHeight="1" x14ac:dyDescent="0.2">
      <c r="B47" s="2" t="s">
        <v>75</v>
      </c>
    </row>
    <row r="49" spans="2:9" ht="33.75" customHeight="1" x14ac:dyDescent="0.2">
      <c r="C49" s="32" t="s">
        <v>5</v>
      </c>
      <c r="D49" s="32" t="s">
        <v>23</v>
      </c>
      <c r="E49" s="32" t="s">
        <v>6</v>
      </c>
      <c r="F49" s="32" t="s">
        <v>24</v>
      </c>
      <c r="H49" s="32" t="s">
        <v>0</v>
      </c>
      <c r="I49" s="32" t="s">
        <v>1</v>
      </c>
    </row>
    <row r="50" spans="2:9" s="31" customFormat="1" ht="13.5" customHeight="1" x14ac:dyDescent="0.2">
      <c r="C50" s="31" t="s">
        <v>98</v>
      </c>
      <c r="D50" s="31" t="s">
        <v>98</v>
      </c>
      <c r="E50" s="31" t="s">
        <v>98</v>
      </c>
      <c r="F50" s="31" t="s">
        <v>98</v>
      </c>
      <c r="G50" s="31" t="s">
        <v>98</v>
      </c>
      <c r="H50" s="31" t="s">
        <v>98</v>
      </c>
    </row>
    <row r="51" spans="2:9" ht="13.5" customHeight="1" x14ac:dyDescent="0.2">
      <c r="B51" s="1" t="s">
        <v>14</v>
      </c>
      <c r="C51" s="51">
        <v>1582.25</v>
      </c>
      <c r="D51" s="51">
        <v>371</v>
      </c>
      <c r="E51" s="51">
        <v>147</v>
      </c>
      <c r="F51" s="51">
        <v>32</v>
      </c>
      <c r="G51" s="52">
        <v>2132.25</v>
      </c>
      <c r="H51" s="53"/>
    </row>
    <row r="52" spans="2:9" ht="13.5" customHeight="1" x14ac:dyDescent="0.2">
      <c r="B52" s="1" t="s">
        <v>15</v>
      </c>
      <c r="C52" s="51">
        <v>94.816000000000003</v>
      </c>
      <c r="D52" s="51">
        <v>28.157</v>
      </c>
      <c r="E52" s="51">
        <v>0</v>
      </c>
      <c r="F52" s="51">
        <v>145</v>
      </c>
      <c r="G52" s="54">
        <v>267.97300000000001</v>
      </c>
      <c r="H52" s="55">
        <v>2400.223</v>
      </c>
      <c r="I52" s="43">
        <v>7.6880941704035866E-2</v>
      </c>
    </row>
    <row r="53" spans="2:9" ht="13.5" customHeight="1" x14ac:dyDescent="0.2">
      <c r="B53" s="1" t="s">
        <v>9</v>
      </c>
      <c r="C53" s="51">
        <v>1695.7529999999999</v>
      </c>
      <c r="D53" s="51">
        <v>326.55500000000001</v>
      </c>
      <c r="E53" s="51">
        <v>1195.182</v>
      </c>
      <c r="F53" s="51">
        <v>200</v>
      </c>
      <c r="G53" s="51"/>
      <c r="H53" s="51">
        <v>3417.49</v>
      </c>
      <c r="I53" s="43">
        <v>0.10946476617552849</v>
      </c>
    </row>
    <row r="54" spans="2:9" ht="13.5" customHeight="1" x14ac:dyDescent="0.2">
      <c r="B54" s="1" t="s">
        <v>89</v>
      </c>
      <c r="C54" s="51">
        <v>2789.1930000000002</v>
      </c>
      <c r="D54" s="51">
        <v>980.69500000000005</v>
      </c>
      <c r="E54" s="51">
        <v>229.20500000000001</v>
      </c>
      <c r="F54" s="51">
        <v>197.67500000000001</v>
      </c>
      <c r="G54" s="51"/>
      <c r="H54" s="51">
        <v>4196.768</v>
      </c>
      <c r="I54" s="43">
        <v>0.13442562459961563</v>
      </c>
    </row>
    <row r="55" spans="2:9" ht="13.5" customHeight="1" x14ac:dyDescent="0.2">
      <c r="B55" s="1" t="s">
        <v>90</v>
      </c>
      <c r="C55" s="51">
        <v>2791.4</v>
      </c>
      <c r="D55" s="51">
        <v>1847.338</v>
      </c>
      <c r="E55" s="51">
        <v>639.78499999999997</v>
      </c>
      <c r="F55" s="51">
        <v>34.052999999999997</v>
      </c>
      <c r="G55" s="51"/>
      <c r="H55" s="51">
        <v>5312.576</v>
      </c>
      <c r="I55" s="43">
        <v>0.17016579115951311</v>
      </c>
    </row>
    <row r="56" spans="2:9" ht="13.5" customHeight="1" x14ac:dyDescent="0.2">
      <c r="B56" s="1" t="s">
        <v>94</v>
      </c>
      <c r="C56" s="51">
        <v>9208.5880000000016</v>
      </c>
      <c r="D56" s="51">
        <v>4489.2550000000001</v>
      </c>
      <c r="E56" s="51">
        <v>2095.8280000000004</v>
      </c>
      <c r="F56" s="51">
        <v>99.271999999999991</v>
      </c>
      <c r="G56" s="51"/>
      <c r="H56" s="51">
        <v>15892.943000000003</v>
      </c>
      <c r="I56" s="43">
        <v>0.50906287636130687</v>
      </c>
    </row>
    <row r="57" spans="2:9" s="2" customFormat="1" ht="13.5" customHeight="1" x14ac:dyDescent="0.2">
      <c r="B57" s="23" t="s">
        <v>0</v>
      </c>
      <c r="C57" s="56">
        <v>18162</v>
      </c>
      <c r="D57" s="56">
        <v>8043</v>
      </c>
      <c r="E57" s="56">
        <v>4307</v>
      </c>
      <c r="F57" s="56">
        <v>708</v>
      </c>
      <c r="G57" s="56">
        <v>2400.223</v>
      </c>
      <c r="H57" s="56">
        <v>31220.000000000004</v>
      </c>
      <c r="I57" s="45">
        <v>1</v>
      </c>
    </row>
    <row r="59" spans="2:9" ht="13.5" customHeight="1" x14ac:dyDescent="0.2">
      <c r="B59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3.5" customHeight="1" x14ac:dyDescent="0.2"/>
  <cols>
    <col min="1" max="1" width="15.7109375" customWidth="1"/>
    <col min="3" max="3" width="18.28515625" customWidth="1"/>
    <col min="5" max="5" width="13.85546875" customWidth="1"/>
    <col min="7" max="7" width="12.28515625" customWidth="1"/>
    <col min="8" max="8" width="8.7109375" customWidth="1"/>
    <col min="9" max="9" width="17" customWidth="1"/>
  </cols>
  <sheetData>
    <row r="1" spans="1:10" ht="20.25" x14ac:dyDescent="0.3">
      <c r="A1" s="9" t="s">
        <v>34</v>
      </c>
      <c r="B1" s="16"/>
    </row>
    <row r="2" spans="1:10" ht="13.5" customHeight="1" x14ac:dyDescent="0.2">
      <c r="A2" s="11" t="s">
        <v>28</v>
      </c>
      <c r="B2" s="12" t="s">
        <v>29</v>
      </c>
    </row>
    <row r="3" spans="1:10" ht="13.5" customHeight="1" x14ac:dyDescent="0.2">
      <c r="A3" s="11" t="s">
        <v>30</v>
      </c>
      <c r="B3" s="12" t="s">
        <v>31</v>
      </c>
    </row>
    <row r="4" spans="1:10" ht="13.5" customHeight="1" x14ac:dyDescent="0.2">
      <c r="A4" s="11" t="s">
        <v>32</v>
      </c>
      <c r="B4" s="12" t="s">
        <v>35</v>
      </c>
    </row>
    <row r="5" spans="1:10" ht="13.5" customHeight="1" x14ac:dyDescent="0.2">
      <c r="A5" s="11" t="s">
        <v>33</v>
      </c>
      <c r="B5" s="13">
        <v>42822</v>
      </c>
    </row>
    <row r="8" spans="1:10" s="1" customFormat="1" ht="13.5" customHeight="1" x14ac:dyDescent="0.2"/>
    <row r="9" spans="1:10" s="1" customFormat="1" ht="13.5" customHeight="1" x14ac:dyDescent="0.2"/>
    <row r="10" spans="1:10" s="1" customFormat="1" ht="13.5" customHeight="1" x14ac:dyDescent="0.2">
      <c r="B10" s="2" t="s">
        <v>51</v>
      </c>
    </row>
    <row r="11" spans="1:10" s="1" customFormat="1" ht="13.5" customHeight="1" x14ac:dyDescent="0.2">
      <c r="I11" s="33"/>
      <c r="J11" s="17"/>
    </row>
    <row r="12" spans="1:10" s="31" customFormat="1" ht="33.75" customHeight="1" x14ac:dyDescent="0.2">
      <c r="C12" s="31" t="s">
        <v>18</v>
      </c>
      <c r="D12" s="31" t="s">
        <v>17</v>
      </c>
      <c r="E12" s="31" t="s">
        <v>19</v>
      </c>
      <c r="F12" s="31" t="s">
        <v>17</v>
      </c>
      <c r="G12" s="31" t="s">
        <v>20</v>
      </c>
      <c r="H12" s="31" t="s">
        <v>17</v>
      </c>
      <c r="I12" s="33" t="s">
        <v>0</v>
      </c>
      <c r="J12" s="33" t="s">
        <v>17</v>
      </c>
    </row>
    <row r="13" spans="1:10" s="1" customFormat="1" ht="13.5" customHeight="1" x14ac:dyDescent="0.2">
      <c r="B13" s="1" t="s">
        <v>2</v>
      </c>
      <c r="C13" s="51">
        <f>4213768+33001</f>
        <v>4246769</v>
      </c>
      <c r="D13" s="51">
        <f>76012+130</f>
        <v>76142</v>
      </c>
      <c r="E13" s="51">
        <f>256895+11882</f>
        <v>268777</v>
      </c>
      <c r="F13" s="51">
        <f>6365+19</f>
        <v>6384</v>
      </c>
      <c r="G13" s="51">
        <f>18992892+3000</f>
        <v>18995892</v>
      </c>
      <c r="H13" s="51">
        <f>420481+100</f>
        <v>420581</v>
      </c>
      <c r="I13" s="51">
        <f>C13+E13+G13</f>
        <v>23511438</v>
      </c>
      <c r="J13" s="51">
        <f>D13+F13+H13</f>
        <v>503107</v>
      </c>
    </row>
    <row r="14" spans="1:10" s="1" customFormat="1" ht="13.5" customHeight="1" x14ac:dyDescent="0.2">
      <c r="B14" s="1" t="s">
        <v>3</v>
      </c>
      <c r="C14" s="51">
        <v>1071843</v>
      </c>
      <c r="D14" s="51">
        <v>20300</v>
      </c>
      <c r="E14" s="51">
        <v>4799</v>
      </c>
      <c r="F14" s="51">
        <v>17</v>
      </c>
      <c r="G14" s="51">
        <v>146990</v>
      </c>
      <c r="H14" s="51">
        <v>12102</v>
      </c>
      <c r="I14" s="51">
        <f>C14+E14+G14</f>
        <v>1223632</v>
      </c>
      <c r="J14" s="51">
        <f>D14+F14+H14</f>
        <v>32419</v>
      </c>
    </row>
    <row r="15" spans="1:10" s="2" customFormat="1" ht="13.5" customHeight="1" x14ac:dyDescent="0.2">
      <c r="B15" s="23" t="s">
        <v>0</v>
      </c>
      <c r="C15" s="56">
        <f>SUM(C13:C14)</f>
        <v>5318612</v>
      </c>
      <c r="D15" s="56">
        <f>SUM(D13:D14)</f>
        <v>96442</v>
      </c>
      <c r="E15" s="56">
        <f>SUM(E13:E14)</f>
        <v>273576</v>
      </c>
      <c r="F15" s="56">
        <f>SUM(F13:F14)</f>
        <v>6401</v>
      </c>
      <c r="G15" s="56">
        <f>SUM(G13:G14)</f>
        <v>19142882</v>
      </c>
      <c r="H15" s="56">
        <f>SUM(H13:H14)</f>
        <v>432683</v>
      </c>
      <c r="I15" s="56">
        <f>C15+E15+G15</f>
        <v>24735070</v>
      </c>
      <c r="J15" s="56">
        <f>D15+F15+H15</f>
        <v>535526</v>
      </c>
    </row>
    <row r="16" spans="1:10" s="1" customFormat="1" ht="13.5" customHeight="1" x14ac:dyDescent="0.2"/>
    <row r="17" spans="2:12" s="1" customFormat="1" ht="13.5" customHeight="1" x14ac:dyDescent="0.2"/>
    <row r="18" spans="2:12" s="1" customFormat="1" ht="13.5" customHeight="1" x14ac:dyDescent="0.2">
      <c r="B18" s="2" t="s">
        <v>52</v>
      </c>
    </row>
    <row r="19" spans="2:12" s="1" customFormat="1" ht="13.5" customHeight="1" x14ac:dyDescent="0.2"/>
    <row r="20" spans="2:12" s="32" customFormat="1" ht="33.75" customHeight="1" x14ac:dyDescent="0.2">
      <c r="C20" s="32" t="s">
        <v>5</v>
      </c>
      <c r="D20" s="32" t="s">
        <v>17</v>
      </c>
      <c r="E20" s="32" t="s">
        <v>23</v>
      </c>
      <c r="F20" s="32" t="s">
        <v>17</v>
      </c>
      <c r="G20" s="32" t="s">
        <v>6</v>
      </c>
      <c r="H20" s="32" t="s">
        <v>17</v>
      </c>
      <c r="I20" s="32" t="s">
        <v>24</v>
      </c>
      <c r="J20" s="32" t="s">
        <v>17</v>
      </c>
      <c r="K20" s="32" t="s">
        <v>0</v>
      </c>
      <c r="L20" s="32" t="s">
        <v>17</v>
      </c>
    </row>
    <row r="21" spans="2:12" s="1" customFormat="1" ht="13.5" customHeight="1" x14ac:dyDescent="0.2">
      <c r="B21" s="1" t="s">
        <v>2</v>
      </c>
      <c r="C21" s="51">
        <f>10399889+63858</f>
        <v>10463747</v>
      </c>
      <c r="D21" s="51">
        <v>237407</v>
      </c>
      <c r="E21" s="51">
        <f>3321317+19300</f>
        <v>3340617</v>
      </c>
      <c r="F21" s="51">
        <f>42886+505</f>
        <v>43391</v>
      </c>
      <c r="G21" s="51">
        <f>671824+3916</f>
        <v>675740</v>
      </c>
      <c r="H21" s="51">
        <f>27420+20</f>
        <v>27440</v>
      </c>
      <c r="I21" s="51">
        <v>227138</v>
      </c>
      <c r="J21" s="51">
        <v>77</v>
      </c>
      <c r="K21" s="51">
        <f>C21+E21+G21+I21</f>
        <v>14707242</v>
      </c>
      <c r="L21" s="51">
        <f>D21+F21+H21+J21</f>
        <v>308315</v>
      </c>
    </row>
    <row r="22" spans="2:12" s="1" customFormat="1" ht="13.5" customHeight="1" x14ac:dyDescent="0.2">
      <c r="B22" s="1" t="s">
        <v>3</v>
      </c>
      <c r="C22" s="51">
        <v>353450</v>
      </c>
      <c r="D22" s="51">
        <v>11249</v>
      </c>
      <c r="E22" s="51">
        <v>289992</v>
      </c>
      <c r="F22" s="51">
        <v>5685</v>
      </c>
      <c r="G22" s="51">
        <v>2370</v>
      </c>
      <c r="H22" s="51">
        <v>130</v>
      </c>
      <c r="I22" s="51">
        <v>11200</v>
      </c>
      <c r="J22" s="51">
        <v>130</v>
      </c>
      <c r="K22" s="51">
        <f>C22+E22+G22+I22</f>
        <v>657012</v>
      </c>
      <c r="L22" s="51">
        <f>D22+F22+H22+J22</f>
        <v>17194</v>
      </c>
    </row>
    <row r="23" spans="2:12" s="2" customFormat="1" ht="13.5" customHeight="1" x14ac:dyDescent="0.2">
      <c r="B23" s="23" t="s">
        <v>0</v>
      </c>
      <c r="C23" s="56">
        <f>SUM(C21:C22)</f>
        <v>10817197</v>
      </c>
      <c r="D23" s="56">
        <f>SUM(D21:D22)</f>
        <v>248656</v>
      </c>
      <c r="E23" s="56">
        <f>SUM(E21:E22)</f>
        <v>3630609</v>
      </c>
      <c r="F23" s="56">
        <f>SUM(F21:F22)</f>
        <v>49076</v>
      </c>
      <c r="G23" s="56">
        <f>SUM(G21:G22)</f>
        <v>678110</v>
      </c>
      <c r="H23" s="56">
        <f>SUM(H21:H22)</f>
        <v>27570</v>
      </c>
      <c r="I23" s="56">
        <f>SUM(I21:I22)</f>
        <v>238338</v>
      </c>
      <c r="J23" s="56">
        <f>SUM(J21:J22)</f>
        <v>207</v>
      </c>
      <c r="K23" s="56">
        <f>C23+E23+G23+I23</f>
        <v>15364254</v>
      </c>
      <c r="L23" s="56">
        <f>D23+F23+H23+J23</f>
        <v>325509</v>
      </c>
    </row>
    <row r="24" spans="2:12" s="1" customFormat="1" ht="13.5" customHeight="1" x14ac:dyDescent="0.2"/>
    <row r="25" spans="2:12" s="1" customFormat="1" ht="13.5" customHeigh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defaultRowHeight="13.5" customHeight="1" x14ac:dyDescent="0.2"/>
  <cols>
    <col min="1" max="1" width="15.7109375" style="1" customWidth="1"/>
    <col min="2" max="2" width="13.42578125" style="1" customWidth="1"/>
    <col min="3" max="4" width="24.85546875" style="1" customWidth="1"/>
    <col min="5" max="5" width="14.140625" style="1" customWidth="1"/>
    <col min="6" max="6" width="16.42578125" style="3" customWidth="1"/>
    <col min="7" max="7" width="14.85546875" style="3" customWidth="1"/>
    <col min="8" max="8" width="14.85546875" style="1" customWidth="1"/>
    <col min="9" max="10" width="23.7109375" style="1" customWidth="1"/>
    <col min="11" max="12" width="14.140625" style="1" customWidth="1"/>
    <col min="13" max="16384" width="9.140625" style="1"/>
  </cols>
  <sheetData>
    <row r="1" spans="1:12" ht="20.25" x14ac:dyDescent="0.3">
      <c r="A1" s="9" t="s">
        <v>34</v>
      </c>
      <c r="B1" s="16"/>
    </row>
    <row r="2" spans="1:12" ht="13.5" customHeight="1" x14ac:dyDescent="0.2">
      <c r="A2" s="11" t="s">
        <v>28</v>
      </c>
      <c r="B2" s="12" t="s">
        <v>29</v>
      </c>
    </row>
    <row r="3" spans="1:12" ht="13.5" customHeight="1" x14ac:dyDescent="0.2">
      <c r="A3" s="11" t="s">
        <v>30</v>
      </c>
      <c r="B3" s="12" t="s">
        <v>31</v>
      </c>
    </row>
    <row r="4" spans="1:12" ht="13.5" customHeight="1" x14ac:dyDescent="0.2">
      <c r="A4" s="11" t="s">
        <v>32</v>
      </c>
      <c r="B4" s="12" t="s">
        <v>35</v>
      </c>
    </row>
    <row r="5" spans="1:12" ht="13.5" customHeight="1" x14ac:dyDescent="0.2">
      <c r="A5" s="11" t="s">
        <v>33</v>
      </c>
      <c r="B5" s="13">
        <v>42822</v>
      </c>
    </row>
    <row r="7" spans="1:12" ht="13.5" customHeight="1" x14ac:dyDescent="0.2">
      <c r="F7" s="1"/>
      <c r="G7" s="1"/>
    </row>
    <row r="8" spans="1:12" ht="13.5" customHeight="1" x14ac:dyDescent="0.2">
      <c r="F8" s="1"/>
      <c r="G8" s="1"/>
    </row>
    <row r="9" spans="1:12" ht="13.5" customHeight="1" x14ac:dyDescent="0.2">
      <c r="F9" s="1"/>
      <c r="G9" s="1"/>
    </row>
    <row r="10" spans="1:12" ht="13.5" customHeight="1" x14ac:dyDescent="0.2">
      <c r="B10" s="2" t="s">
        <v>39</v>
      </c>
      <c r="F10" s="1"/>
      <c r="G10" s="1"/>
    </row>
    <row r="11" spans="1:12" ht="13.5" customHeight="1" x14ac:dyDescent="0.2">
      <c r="F11" s="1"/>
      <c r="G11" s="1"/>
    </row>
    <row r="12" spans="1:12" s="32" customFormat="1" ht="33.75" customHeight="1" x14ac:dyDescent="0.2">
      <c r="C12" s="32" t="s">
        <v>41</v>
      </c>
      <c r="D12" s="32" t="s">
        <v>42</v>
      </c>
      <c r="E12" s="32" t="s">
        <v>43</v>
      </c>
      <c r="F12" s="32" t="s">
        <v>44</v>
      </c>
      <c r="G12" s="32" t="s">
        <v>45</v>
      </c>
      <c r="H12" s="32" t="s">
        <v>46</v>
      </c>
      <c r="I12" s="32" t="s">
        <v>47</v>
      </c>
      <c r="J12" s="32" t="s">
        <v>48</v>
      </c>
      <c r="K12" s="32" t="s">
        <v>49</v>
      </c>
      <c r="L12" s="32" t="s">
        <v>50</v>
      </c>
    </row>
    <row r="13" spans="1:12" ht="13.5" customHeight="1" x14ac:dyDescent="0.2">
      <c r="B13" s="1" t="s">
        <v>2</v>
      </c>
      <c r="C13" s="1">
        <f>217+11</f>
        <v>228</v>
      </c>
      <c r="D13" s="1">
        <f>264+11</f>
        <v>275</v>
      </c>
      <c r="E13" s="1">
        <f>136+3</f>
        <v>139</v>
      </c>
      <c r="F13" s="1">
        <f>122+4</f>
        <v>126</v>
      </c>
      <c r="G13" s="1">
        <f>259+3</f>
        <v>262</v>
      </c>
      <c r="H13" s="1">
        <f>272+9</f>
        <v>281</v>
      </c>
      <c r="I13" s="1">
        <v>7</v>
      </c>
      <c r="J13" s="1">
        <v>12</v>
      </c>
      <c r="K13" s="1">
        <f>C13+E13+G13+I13</f>
        <v>636</v>
      </c>
      <c r="L13" s="1">
        <f>D13+F13+H13+J13</f>
        <v>694</v>
      </c>
    </row>
    <row r="14" spans="1:12" ht="13.5" customHeight="1" x14ac:dyDescent="0.2">
      <c r="B14" s="1" t="s">
        <v>3</v>
      </c>
      <c r="C14" s="1">
        <v>242</v>
      </c>
      <c r="D14" s="1">
        <v>75</v>
      </c>
      <c r="E14" s="1">
        <v>105</v>
      </c>
      <c r="F14" s="1">
        <v>24</v>
      </c>
      <c r="G14" s="1">
        <v>29</v>
      </c>
      <c r="H14" s="1">
        <v>5</v>
      </c>
      <c r="I14" s="1">
        <v>9</v>
      </c>
      <c r="J14" s="1">
        <v>5</v>
      </c>
      <c r="K14" s="1">
        <f>C14+E14+G14+I14</f>
        <v>385</v>
      </c>
      <c r="L14" s="1">
        <f>D14+F14+H14+J14</f>
        <v>109</v>
      </c>
    </row>
    <row r="15" spans="1:12" s="2" customFormat="1" ht="13.5" customHeight="1" x14ac:dyDescent="0.2">
      <c r="B15" s="23" t="s">
        <v>0</v>
      </c>
      <c r="C15" s="24">
        <f>SUM(C13:C14)</f>
        <v>470</v>
      </c>
      <c r="D15" s="24">
        <f>SUM(D13:D14)</f>
        <v>350</v>
      </c>
      <c r="E15" s="24">
        <f>SUM(E13:E14)</f>
        <v>244</v>
      </c>
      <c r="F15" s="24">
        <f>SUM(F13:F14)</f>
        <v>150</v>
      </c>
      <c r="G15" s="24">
        <f>SUM(G13:G14)</f>
        <v>291</v>
      </c>
      <c r="H15" s="24">
        <f>SUM(H13:H14)</f>
        <v>286</v>
      </c>
      <c r="I15" s="24">
        <f>SUM(I13:I14)</f>
        <v>16</v>
      </c>
      <c r="J15" s="24">
        <f>SUM(J13:J14)</f>
        <v>17</v>
      </c>
      <c r="K15" s="56">
        <f>C15+E15+G15+I15</f>
        <v>1021</v>
      </c>
      <c r="L15" s="24">
        <f>D15+F15+H15+J15</f>
        <v>803</v>
      </c>
    </row>
    <row r="16" spans="1:12" ht="13.5" customHeight="1" x14ac:dyDescent="0.2">
      <c r="F16" s="1"/>
      <c r="G16" s="1"/>
    </row>
    <row r="17" spans="2:11" ht="13.5" customHeight="1" x14ac:dyDescent="0.2">
      <c r="F17" s="1"/>
      <c r="G17" s="1"/>
    </row>
    <row r="18" spans="2:11" ht="13.5" customHeight="1" x14ac:dyDescent="0.2">
      <c r="B18" s="2" t="s">
        <v>40</v>
      </c>
      <c r="F18" s="1"/>
      <c r="G18" s="1"/>
    </row>
    <row r="19" spans="2:11" ht="13.5" customHeight="1" x14ac:dyDescent="0.2">
      <c r="F19" s="1"/>
      <c r="G19" s="1"/>
    </row>
    <row r="20" spans="2:11" s="31" customFormat="1" ht="33.75" customHeight="1" x14ac:dyDescent="0.2">
      <c r="C20" s="31" t="s">
        <v>5</v>
      </c>
      <c r="D20" s="31" t="s">
        <v>23</v>
      </c>
      <c r="E20" s="31" t="s">
        <v>6</v>
      </c>
      <c r="F20" s="32" t="s">
        <v>24</v>
      </c>
      <c r="G20" s="31" t="s">
        <v>0</v>
      </c>
    </row>
    <row r="21" spans="2:11" ht="13.5" customHeight="1" x14ac:dyDescent="0.2">
      <c r="B21" s="1" t="s">
        <v>2</v>
      </c>
      <c r="C21" s="1">
        <f>62+2</f>
        <v>64</v>
      </c>
      <c r="D21" s="1">
        <f>53+1</f>
        <v>54</v>
      </c>
      <c r="E21" s="1">
        <f>114+1</f>
        <v>115</v>
      </c>
      <c r="F21" s="1">
        <f>52</f>
        <v>52</v>
      </c>
      <c r="G21" s="1">
        <f>SUM(C21:F21)</f>
        <v>285</v>
      </c>
    </row>
    <row r="22" spans="2:11" ht="13.5" customHeight="1" x14ac:dyDescent="0.2">
      <c r="B22" s="1" t="s">
        <v>3</v>
      </c>
      <c r="C22" s="1">
        <v>71</v>
      </c>
      <c r="D22" s="1">
        <v>46</v>
      </c>
      <c r="E22" s="1">
        <v>13</v>
      </c>
      <c r="F22" s="1">
        <v>4</v>
      </c>
      <c r="G22" s="1">
        <f>SUM(C22:F22)</f>
        <v>134</v>
      </c>
    </row>
    <row r="23" spans="2:11" s="2" customFormat="1" ht="13.5" customHeight="1" x14ac:dyDescent="0.2">
      <c r="B23" s="23" t="s">
        <v>0</v>
      </c>
      <c r="C23" s="24">
        <f>SUM(C21:C22)</f>
        <v>135</v>
      </c>
      <c r="D23" s="24">
        <f>SUM(D21:D22)</f>
        <v>100</v>
      </c>
      <c r="E23" s="24">
        <f>SUM(E21:E22)</f>
        <v>128</v>
      </c>
      <c r="F23" s="24">
        <f>SUM(F21:F22)</f>
        <v>56</v>
      </c>
      <c r="G23" s="24">
        <f>SUM(G21:G22)</f>
        <v>419</v>
      </c>
    </row>
    <row r="24" spans="2:11" ht="13.5" customHeight="1" x14ac:dyDescent="0.2">
      <c r="F24" s="1"/>
      <c r="G24" s="1"/>
    </row>
    <row r="25" spans="2:11" s="14" customFormat="1" ht="11.25" x14ac:dyDescent="0.2">
      <c r="B25" s="19"/>
      <c r="C25" s="19"/>
      <c r="D25" s="19"/>
      <c r="E25" s="19"/>
      <c r="F25" s="20"/>
      <c r="G25" s="21"/>
      <c r="H25" s="19"/>
      <c r="I25" s="19"/>
      <c r="J25" s="19"/>
      <c r="K25" s="19"/>
    </row>
    <row r="26" spans="2:11" ht="13.5" customHeight="1" x14ac:dyDescent="0.2">
      <c r="B26" s="4"/>
      <c r="C26" s="6"/>
      <c r="D26" s="6"/>
      <c r="E26" s="6"/>
      <c r="F26" s="6"/>
      <c r="G26" s="7"/>
      <c r="H26" s="4"/>
      <c r="I26" s="4"/>
      <c r="J26" s="4"/>
      <c r="K26" s="4"/>
    </row>
    <row r="27" spans="2:11" ht="13.5" customHeight="1" x14ac:dyDescent="0.2">
      <c r="B27" s="4"/>
      <c r="C27" s="4"/>
      <c r="D27" s="4"/>
      <c r="E27" s="4"/>
      <c r="F27" s="6"/>
      <c r="G27" s="7"/>
      <c r="H27" s="4"/>
      <c r="I27" s="4"/>
      <c r="J27" s="4"/>
      <c r="K27" s="4"/>
    </row>
    <row r="28" spans="2:11" ht="13.5" customHeight="1" x14ac:dyDescent="0.2">
      <c r="B28" s="4"/>
      <c r="C28" s="4"/>
      <c r="D28" s="4"/>
      <c r="E28" s="4"/>
      <c r="F28" s="6"/>
      <c r="G28" s="7"/>
      <c r="H28" s="4"/>
      <c r="I28" s="4"/>
      <c r="J28" s="4"/>
      <c r="K28" s="4"/>
    </row>
    <row r="29" spans="2:11" ht="13.5" customHeight="1" x14ac:dyDescent="0.2">
      <c r="B29" s="4"/>
      <c r="C29" s="4"/>
      <c r="D29" s="4"/>
      <c r="E29" s="4"/>
      <c r="F29" s="6"/>
      <c r="G29" s="7"/>
      <c r="H29" s="4"/>
      <c r="I29" s="4"/>
      <c r="J29" s="4"/>
      <c r="K29" s="4"/>
    </row>
    <row r="30" spans="2:11" ht="13.5" customHeight="1" x14ac:dyDescent="0.2">
      <c r="B30" s="4"/>
      <c r="C30" s="4"/>
      <c r="D30" s="4"/>
      <c r="E30" s="4"/>
      <c r="F30" s="6"/>
      <c r="G30" s="7"/>
      <c r="H30" s="4"/>
      <c r="I30" s="4"/>
      <c r="J30" s="4"/>
      <c r="K30" s="4"/>
    </row>
    <row r="31" spans="2:11" ht="13.5" customHeight="1" x14ac:dyDescent="0.2">
      <c r="B31" s="4"/>
      <c r="C31" s="4"/>
      <c r="D31" s="4"/>
      <c r="E31" s="4"/>
      <c r="F31" s="6"/>
      <c r="G31" s="7"/>
      <c r="H31" s="4"/>
      <c r="I31" s="4"/>
      <c r="J31" s="4"/>
      <c r="K31" s="4"/>
    </row>
    <row r="32" spans="2:11" ht="13.5" customHeight="1" x14ac:dyDescent="0.2">
      <c r="B32" s="4"/>
      <c r="C32" s="4"/>
      <c r="D32" s="4"/>
      <c r="E32" s="4"/>
      <c r="F32" s="6"/>
      <c r="G32" s="7"/>
      <c r="H32" s="4"/>
      <c r="I32" s="4"/>
      <c r="J32" s="4"/>
      <c r="K32" s="4"/>
    </row>
    <row r="33" spans="2:11" ht="13.5" customHeight="1" x14ac:dyDescent="0.2">
      <c r="B33" s="4"/>
      <c r="C33" s="4"/>
      <c r="D33" s="4"/>
      <c r="E33" s="4"/>
      <c r="F33" s="6"/>
      <c r="G33" s="7"/>
      <c r="H33" s="4"/>
      <c r="I33" s="4"/>
      <c r="J33" s="4"/>
      <c r="K33" s="4"/>
    </row>
    <row r="34" spans="2:11" ht="13.5" customHeight="1" x14ac:dyDescent="0.2">
      <c r="B34" s="4"/>
      <c r="C34" s="4"/>
      <c r="D34" s="4"/>
      <c r="E34" s="4"/>
      <c r="F34" s="6"/>
      <c r="G34" s="7"/>
      <c r="H34" s="4"/>
      <c r="I34" s="4"/>
      <c r="J34" s="4"/>
      <c r="K34" s="4"/>
    </row>
    <row r="35" spans="2:11" ht="13.5" customHeight="1" x14ac:dyDescent="0.2">
      <c r="B35" s="4"/>
      <c r="C35" s="4"/>
      <c r="D35" s="4"/>
      <c r="E35" s="4"/>
      <c r="F35" s="6"/>
      <c r="G35" s="7"/>
      <c r="H35" s="4"/>
      <c r="I35" s="4"/>
      <c r="J35" s="4"/>
      <c r="K35" s="4"/>
    </row>
    <row r="36" spans="2:11" ht="13.5" customHeight="1" x14ac:dyDescent="0.2">
      <c r="B36" s="4"/>
      <c r="C36" s="4"/>
      <c r="D36" s="4"/>
      <c r="E36" s="4"/>
      <c r="F36" s="6"/>
      <c r="G36" s="7"/>
      <c r="H36" s="4"/>
      <c r="I36" s="4"/>
      <c r="J36" s="4"/>
      <c r="K36" s="4"/>
    </row>
    <row r="37" spans="2:11" ht="13.5" customHeight="1" x14ac:dyDescent="0.2">
      <c r="B37" s="4"/>
      <c r="C37" s="4"/>
      <c r="D37" s="4"/>
      <c r="E37" s="4"/>
      <c r="F37" s="6"/>
      <c r="G37" s="7"/>
      <c r="H37" s="4"/>
      <c r="I37" s="4"/>
      <c r="J37" s="4"/>
      <c r="K37" s="4"/>
    </row>
    <row r="38" spans="2:11" ht="13.5" customHeight="1" x14ac:dyDescent="0.2">
      <c r="B38" s="4"/>
      <c r="C38" s="4"/>
      <c r="D38" s="4"/>
      <c r="E38" s="4"/>
      <c r="F38" s="6"/>
      <c r="G38" s="7"/>
      <c r="H38" s="4"/>
      <c r="I38" s="4"/>
      <c r="J38" s="4"/>
      <c r="K38" s="4"/>
    </row>
    <row r="39" spans="2:11" ht="13.5" customHeight="1" x14ac:dyDescent="0.2">
      <c r="B39" s="4"/>
      <c r="C39" s="4"/>
      <c r="D39" s="4"/>
      <c r="E39" s="4"/>
      <c r="F39" s="6"/>
      <c r="G39" s="7"/>
      <c r="H39" s="4"/>
      <c r="I39" s="4"/>
      <c r="J39" s="4"/>
      <c r="K39" s="4"/>
    </row>
    <row r="40" spans="2:11" ht="13.5" customHeight="1" x14ac:dyDescent="0.2">
      <c r="B40" s="22"/>
      <c r="C40" s="5"/>
      <c r="D40" s="5"/>
      <c r="E40" s="5"/>
      <c r="F40" s="30"/>
      <c r="G40" s="7"/>
      <c r="H40" s="4"/>
      <c r="I40" s="4"/>
      <c r="J40" s="4"/>
      <c r="K40" s="4"/>
    </row>
    <row r="41" spans="2:11" ht="13.5" customHeight="1" x14ac:dyDescent="0.2">
      <c r="B41" s="4"/>
      <c r="C41" s="4"/>
      <c r="D41" s="4"/>
      <c r="E41" s="4"/>
      <c r="F41" s="6"/>
      <c r="G41" s="6"/>
      <c r="H41" s="4"/>
      <c r="I41" s="4"/>
      <c r="J41" s="4"/>
      <c r="K4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/>
  </sheetViews>
  <sheetFormatPr defaultRowHeight="13.5" customHeight="1" x14ac:dyDescent="0.2"/>
  <cols>
    <col min="1" max="2" width="15.7109375" style="1" customWidth="1"/>
    <col min="3" max="3" width="19.42578125" style="1" customWidth="1"/>
    <col min="4" max="4" width="12.85546875" style="1" customWidth="1"/>
    <col min="5" max="5" width="13" style="1" customWidth="1"/>
    <col min="6" max="6" width="16.85546875" style="1" customWidth="1"/>
    <col min="7" max="7" width="10" style="1" bestFit="1" customWidth="1"/>
    <col min="8" max="8" width="9.140625" style="1"/>
    <col min="9" max="9" width="11.85546875" style="1" customWidth="1"/>
    <col min="10" max="11" width="12" style="1" customWidth="1"/>
    <col min="12" max="16384" width="9.140625" style="1"/>
  </cols>
  <sheetData>
    <row r="1" spans="1:8" ht="20.25" x14ac:dyDescent="0.3">
      <c r="A1" s="9" t="s">
        <v>34</v>
      </c>
    </row>
    <row r="2" spans="1:8" ht="13.5" customHeight="1" x14ac:dyDescent="0.2">
      <c r="A2" s="11" t="s">
        <v>28</v>
      </c>
      <c r="B2" s="12" t="s">
        <v>29</v>
      </c>
    </row>
    <row r="3" spans="1:8" ht="13.5" customHeight="1" x14ac:dyDescent="0.2">
      <c r="A3" s="11" t="s">
        <v>30</v>
      </c>
      <c r="B3" s="12" t="s">
        <v>31</v>
      </c>
    </row>
    <row r="4" spans="1:8" ht="13.5" customHeight="1" x14ac:dyDescent="0.2">
      <c r="A4" s="11" t="s">
        <v>32</v>
      </c>
      <c r="B4" s="12" t="s">
        <v>35</v>
      </c>
    </row>
    <row r="5" spans="1:8" ht="13.5" customHeight="1" x14ac:dyDescent="0.2">
      <c r="A5" s="11" t="s">
        <v>33</v>
      </c>
      <c r="B5" s="13">
        <v>42822</v>
      </c>
    </row>
    <row r="6" spans="1:8" ht="13.5" customHeight="1" x14ac:dyDescent="0.2">
      <c r="A6" s="11"/>
    </row>
    <row r="7" spans="1:8" ht="13.5" customHeight="1" x14ac:dyDescent="0.2">
      <c r="A7" s="11"/>
    </row>
    <row r="10" spans="1:8" ht="13.5" customHeight="1" x14ac:dyDescent="0.2">
      <c r="B10" s="44" t="s">
        <v>80</v>
      </c>
    </row>
    <row r="12" spans="1:8" ht="33.75" customHeight="1" x14ac:dyDescent="0.2">
      <c r="C12" s="19" t="s">
        <v>5</v>
      </c>
      <c r="D12" s="19" t="s">
        <v>23</v>
      </c>
      <c r="E12" s="19" t="s">
        <v>6</v>
      </c>
      <c r="F12" s="19" t="s">
        <v>24</v>
      </c>
      <c r="G12" s="19" t="s">
        <v>0</v>
      </c>
      <c r="H12" s="20" t="s">
        <v>1</v>
      </c>
    </row>
    <row r="13" spans="1:8" ht="13.5" customHeight="1" x14ac:dyDescent="0.2">
      <c r="B13" s="1" t="s">
        <v>2</v>
      </c>
      <c r="C13" s="51">
        <v>2057898</v>
      </c>
      <c r="D13" s="51">
        <v>1319446</v>
      </c>
      <c r="E13" s="51">
        <v>1799855</v>
      </c>
      <c r="F13" s="51">
        <v>206241</v>
      </c>
      <c r="G13" s="51">
        <v>5383440</v>
      </c>
      <c r="H13" s="43">
        <v>0.84399999999999997</v>
      </c>
    </row>
    <row r="14" spans="1:8" ht="13.5" customHeight="1" x14ac:dyDescent="0.2">
      <c r="B14" s="1" t="s">
        <v>82</v>
      </c>
      <c r="C14" s="51">
        <v>168</v>
      </c>
      <c r="D14" s="51">
        <v>89</v>
      </c>
      <c r="E14" s="51">
        <v>62</v>
      </c>
      <c r="F14" s="51">
        <v>18</v>
      </c>
      <c r="G14" s="51">
        <v>337</v>
      </c>
      <c r="H14" s="43"/>
    </row>
    <row r="15" spans="1:8" ht="13.5" customHeight="1" x14ac:dyDescent="0.2">
      <c r="B15" s="1" t="s">
        <v>83</v>
      </c>
      <c r="C15" s="51">
        <v>12249.392857142857</v>
      </c>
      <c r="D15" s="51">
        <v>14825.23595505618</v>
      </c>
      <c r="E15" s="51">
        <v>29029.919354838708</v>
      </c>
      <c r="F15" s="51">
        <v>11457.833333333334</v>
      </c>
      <c r="G15" s="51">
        <v>15974.59940652819</v>
      </c>
      <c r="H15" s="43"/>
    </row>
    <row r="16" spans="1:8" ht="13.5" customHeight="1" x14ac:dyDescent="0.2">
      <c r="C16" s="51"/>
      <c r="D16" s="51"/>
      <c r="E16" s="51"/>
      <c r="F16" s="51"/>
      <c r="G16" s="51"/>
      <c r="H16" s="43"/>
    </row>
    <row r="17" spans="2:11" ht="13.5" customHeight="1" x14ac:dyDescent="0.2">
      <c r="B17" s="1" t="s">
        <v>3</v>
      </c>
      <c r="C17" s="51">
        <v>511277</v>
      </c>
      <c r="D17" s="51">
        <v>397682</v>
      </c>
      <c r="E17" s="51">
        <v>67449</v>
      </c>
      <c r="F17" s="51">
        <v>16462</v>
      </c>
      <c r="G17" s="51">
        <v>992870</v>
      </c>
      <c r="H17" s="43">
        <v>0.156</v>
      </c>
    </row>
    <row r="18" spans="2:11" ht="13.5" customHeight="1" x14ac:dyDescent="0.2">
      <c r="B18" s="1" t="s">
        <v>82</v>
      </c>
      <c r="C18" s="51">
        <v>400</v>
      </c>
      <c r="D18" s="51">
        <v>184</v>
      </c>
      <c r="E18" s="51">
        <v>13</v>
      </c>
      <c r="F18" s="51">
        <v>7</v>
      </c>
      <c r="G18" s="51">
        <v>604</v>
      </c>
      <c r="H18" s="43"/>
    </row>
    <row r="19" spans="2:11" ht="13.5" customHeight="1" x14ac:dyDescent="0.2">
      <c r="B19" s="1" t="s">
        <v>83</v>
      </c>
      <c r="C19" s="51">
        <v>1278.1925000000001</v>
      </c>
      <c r="D19" s="51">
        <v>2161.3152173913045</v>
      </c>
      <c r="E19" s="51">
        <v>5188.3846153846152</v>
      </c>
      <c r="F19" s="51">
        <v>2351.7142857142858</v>
      </c>
      <c r="G19" s="51">
        <v>1643.8245033112582</v>
      </c>
      <c r="H19" s="43"/>
    </row>
    <row r="20" spans="2:11" ht="13.5" customHeight="1" x14ac:dyDescent="0.2">
      <c r="C20" s="51"/>
      <c r="D20" s="51"/>
      <c r="E20" s="51"/>
      <c r="F20" s="51"/>
      <c r="G20" s="51"/>
      <c r="H20" s="43"/>
    </row>
    <row r="21" spans="2:11" ht="13.5" customHeight="1" x14ac:dyDescent="0.2">
      <c r="B21" s="1" t="s">
        <v>0</v>
      </c>
      <c r="C21" s="51">
        <v>2569175</v>
      </c>
      <c r="D21" s="51">
        <v>1717128</v>
      </c>
      <c r="E21" s="51">
        <v>1867304</v>
      </c>
      <c r="F21" s="51">
        <v>222703</v>
      </c>
      <c r="G21" s="51">
        <v>6376310</v>
      </c>
      <c r="H21" s="43">
        <v>1</v>
      </c>
    </row>
    <row r="22" spans="2:11" ht="13.5" customHeight="1" x14ac:dyDescent="0.2">
      <c r="B22" s="1" t="s">
        <v>82</v>
      </c>
      <c r="C22" s="51">
        <v>568</v>
      </c>
      <c r="D22" s="51">
        <v>273</v>
      </c>
      <c r="E22" s="51">
        <v>75</v>
      </c>
      <c r="F22" s="51">
        <v>25</v>
      </c>
      <c r="G22" s="51">
        <v>941</v>
      </c>
      <c r="H22" s="43"/>
    </row>
    <row r="23" spans="2:11" ht="13.5" customHeight="1" x14ac:dyDescent="0.2">
      <c r="B23" s="1" t="s">
        <v>83</v>
      </c>
      <c r="C23" s="51">
        <v>4523.195422535211</v>
      </c>
      <c r="D23" s="51">
        <v>6289.8461538461543</v>
      </c>
      <c r="E23" s="51">
        <v>24897.386666666665</v>
      </c>
      <c r="F23" s="51">
        <v>8908.1200000000008</v>
      </c>
      <c r="G23" s="51">
        <v>6776.0998937300747</v>
      </c>
      <c r="H23" s="43"/>
    </row>
    <row r="26" spans="2:11" ht="13.5" customHeight="1" x14ac:dyDescent="0.2">
      <c r="B26" s="44" t="s">
        <v>81</v>
      </c>
    </row>
    <row r="28" spans="2:11" ht="13.5" customHeight="1" x14ac:dyDescent="0.2">
      <c r="B28" s="2" t="s">
        <v>27</v>
      </c>
    </row>
    <row r="30" spans="2:11" s="34" customFormat="1" ht="33.75" customHeight="1" x14ac:dyDescent="0.2">
      <c r="B30" s="33" t="s">
        <v>53</v>
      </c>
      <c r="C30" s="19" t="s">
        <v>5</v>
      </c>
      <c r="D30" s="19" t="s">
        <v>23</v>
      </c>
      <c r="E30" s="19" t="s">
        <v>6</v>
      </c>
      <c r="F30" s="19" t="s">
        <v>24</v>
      </c>
      <c r="G30" s="19" t="s">
        <v>0</v>
      </c>
      <c r="H30" s="20" t="s">
        <v>1</v>
      </c>
      <c r="I30" s="14" t="s">
        <v>77</v>
      </c>
      <c r="J30" s="14" t="s">
        <v>78</v>
      </c>
      <c r="K30" s="14" t="s">
        <v>79</v>
      </c>
    </row>
    <row r="31" spans="2:11" ht="13.5" customHeight="1" x14ac:dyDescent="0.2">
      <c r="B31" s="1" t="s">
        <v>54</v>
      </c>
      <c r="C31" s="51">
        <v>626588</v>
      </c>
      <c r="D31" s="51">
        <v>683044</v>
      </c>
      <c r="E31" s="51">
        <v>873645</v>
      </c>
      <c r="F31" s="51">
        <v>87952</v>
      </c>
      <c r="G31" s="51">
        <v>2271229</v>
      </c>
      <c r="H31" s="43">
        <v>0.35619802048520227</v>
      </c>
      <c r="I31" s="51">
        <v>1304595</v>
      </c>
      <c r="J31" s="51">
        <v>174094.56574645772</v>
      </c>
      <c r="K31" s="51">
        <v>1740.9456574645772</v>
      </c>
    </row>
    <row r="32" spans="2:11" ht="13.5" customHeight="1" x14ac:dyDescent="0.2">
      <c r="B32" s="1" t="s">
        <v>55</v>
      </c>
      <c r="C32" s="51">
        <v>501605</v>
      </c>
      <c r="D32" s="51">
        <v>102579</v>
      </c>
      <c r="E32" s="51">
        <v>262211</v>
      </c>
      <c r="F32" s="51">
        <v>15480</v>
      </c>
      <c r="G32" s="51">
        <v>881875</v>
      </c>
      <c r="H32" s="43">
        <v>0.13830491302963627</v>
      </c>
      <c r="I32" s="51">
        <v>447103</v>
      </c>
      <c r="J32" s="51">
        <v>197242.02253172087</v>
      </c>
      <c r="K32" s="51">
        <v>1972.4202253172086</v>
      </c>
    </row>
    <row r="33" spans="2:11" ht="13.5" customHeight="1" x14ac:dyDescent="0.2">
      <c r="B33" s="1" t="s">
        <v>56</v>
      </c>
      <c r="C33" s="51">
        <v>93302</v>
      </c>
      <c r="D33" s="51">
        <v>42486</v>
      </c>
      <c r="E33" s="51">
        <v>74882</v>
      </c>
      <c r="F33" s="51">
        <v>18059</v>
      </c>
      <c r="G33" s="51">
        <v>228729</v>
      </c>
      <c r="H33" s="43">
        <v>3.5871687543422452E-2</v>
      </c>
      <c r="I33" s="51">
        <v>237661</v>
      </c>
      <c r="J33" s="51">
        <v>96241.705622714697</v>
      </c>
      <c r="K33" s="51">
        <v>962.41705622714699</v>
      </c>
    </row>
    <row r="34" spans="2:11" ht="13.5" customHeight="1" x14ac:dyDescent="0.2">
      <c r="B34" s="1" t="s">
        <v>57</v>
      </c>
      <c r="C34" s="51">
        <v>127651</v>
      </c>
      <c r="D34" s="51">
        <v>122142</v>
      </c>
      <c r="E34" s="51">
        <v>73792</v>
      </c>
      <c r="F34" s="51">
        <v>5027</v>
      </c>
      <c r="G34" s="51">
        <v>328612</v>
      </c>
      <c r="H34" s="43">
        <v>5.1536390169235814E-2</v>
      </c>
      <c r="I34" s="51">
        <v>165307</v>
      </c>
      <c r="J34" s="51">
        <v>198788.92000943699</v>
      </c>
      <c r="K34" s="51">
        <v>1987.8892000943699</v>
      </c>
    </row>
    <row r="35" spans="2:11" ht="13.5" customHeight="1" x14ac:dyDescent="0.2">
      <c r="B35" s="1" t="s">
        <v>58</v>
      </c>
      <c r="C35" s="51">
        <v>243607</v>
      </c>
      <c r="D35" s="51">
        <v>148505</v>
      </c>
      <c r="E35" s="51">
        <v>81258</v>
      </c>
      <c r="F35" s="51">
        <v>12967</v>
      </c>
      <c r="G35" s="51">
        <v>486337</v>
      </c>
      <c r="H35" s="43">
        <v>7.6272483615131642E-2</v>
      </c>
      <c r="I35" s="51">
        <v>449801</v>
      </c>
      <c r="J35" s="51">
        <v>108122.70315094899</v>
      </c>
      <c r="K35" s="51">
        <v>1081.2270315094897</v>
      </c>
    </row>
    <row r="36" spans="2:11" ht="13.5" customHeight="1" x14ac:dyDescent="0.2">
      <c r="B36" s="1" t="s">
        <v>59</v>
      </c>
      <c r="C36" s="51">
        <v>27918</v>
      </c>
      <c r="D36" s="51">
        <v>32786</v>
      </c>
      <c r="E36" s="51">
        <v>13307</v>
      </c>
      <c r="F36" s="51"/>
      <c r="G36" s="51">
        <v>74011</v>
      </c>
      <c r="H36" s="43">
        <v>1.1607183465044831E-2</v>
      </c>
      <c r="I36" s="51">
        <v>197378</v>
      </c>
      <c r="J36" s="51">
        <v>37497.08680805358</v>
      </c>
      <c r="K36" s="51">
        <v>374.97086808053581</v>
      </c>
    </row>
    <row r="37" spans="2:11" ht="13.5" customHeight="1" x14ac:dyDescent="0.2">
      <c r="B37" s="1" t="s">
        <v>60</v>
      </c>
      <c r="C37" s="51">
        <v>49314</v>
      </c>
      <c r="D37" s="51">
        <v>44041</v>
      </c>
      <c r="E37" s="51">
        <v>10046</v>
      </c>
      <c r="F37" s="51"/>
      <c r="G37" s="51">
        <v>103401</v>
      </c>
      <c r="H37" s="43">
        <v>1.6216432388011248E-2</v>
      </c>
      <c r="I37" s="51">
        <v>187474</v>
      </c>
      <c r="J37" s="51">
        <v>55154.848138941939</v>
      </c>
      <c r="K37" s="51">
        <v>551.54848138941941</v>
      </c>
    </row>
    <row r="38" spans="2:11" ht="13.5" customHeight="1" x14ac:dyDescent="0.2">
      <c r="B38" s="1" t="s">
        <v>61</v>
      </c>
      <c r="C38" s="51">
        <v>39498</v>
      </c>
      <c r="D38" s="51">
        <v>19509</v>
      </c>
      <c r="E38" s="51">
        <v>19533</v>
      </c>
      <c r="F38" s="51"/>
      <c r="G38" s="51">
        <v>78540</v>
      </c>
      <c r="H38" s="43">
        <v>1.2317468880904472E-2</v>
      </c>
      <c r="I38" s="51">
        <v>137149</v>
      </c>
      <c r="J38" s="51">
        <v>57266.184952132346</v>
      </c>
      <c r="K38" s="51">
        <v>572.66184952132346</v>
      </c>
    </row>
    <row r="39" spans="2:11" ht="13.5" customHeight="1" x14ac:dyDescent="0.2">
      <c r="B39" s="1" t="s">
        <v>62</v>
      </c>
      <c r="C39" s="51">
        <v>139207</v>
      </c>
      <c r="D39" s="51">
        <v>75895</v>
      </c>
      <c r="E39" s="51">
        <v>13213</v>
      </c>
      <c r="F39" s="51"/>
      <c r="G39" s="51">
        <v>228315</v>
      </c>
      <c r="H39" s="43">
        <v>3.5806759708985288E-2</v>
      </c>
      <c r="I39" s="51">
        <v>167369</v>
      </c>
      <c r="J39" s="51">
        <v>136414.15076866085</v>
      </c>
      <c r="K39" s="51">
        <v>1364.1415076866085</v>
      </c>
    </row>
    <row r="40" spans="2:11" ht="13.5" customHeight="1" x14ac:dyDescent="0.2">
      <c r="B40" s="1" t="s">
        <v>63</v>
      </c>
      <c r="C40" s="51">
        <v>94735</v>
      </c>
      <c r="D40" s="51">
        <v>14877</v>
      </c>
      <c r="E40" s="51">
        <v>42743</v>
      </c>
      <c r="F40" s="51">
        <v>42887</v>
      </c>
      <c r="G40" s="51">
        <v>195242</v>
      </c>
      <c r="H40" s="43">
        <v>3.0619903988356904E-2</v>
      </c>
      <c r="I40" s="51">
        <v>252115</v>
      </c>
      <c r="J40" s="51">
        <v>77441.643694345825</v>
      </c>
      <c r="K40" s="51">
        <v>774.41643694345828</v>
      </c>
    </row>
    <row r="41" spans="2:11" ht="13.5" customHeight="1" x14ac:dyDescent="0.2">
      <c r="B41" s="1" t="s">
        <v>64</v>
      </c>
      <c r="C41" s="51">
        <v>50234</v>
      </c>
      <c r="D41" s="51">
        <v>40896</v>
      </c>
      <c r="E41" s="51">
        <v>22430</v>
      </c>
      <c r="F41" s="51">
        <v>1967</v>
      </c>
      <c r="G41" s="51">
        <v>115527</v>
      </c>
      <c r="H41" s="43">
        <v>1.8118159248844551E-2</v>
      </c>
      <c r="I41" s="51">
        <v>171609</v>
      </c>
      <c r="J41" s="51">
        <v>67319.895809660331</v>
      </c>
      <c r="K41" s="51">
        <v>673.19895809660341</v>
      </c>
    </row>
    <row r="42" spans="2:11" ht="13.5" customHeight="1" x14ac:dyDescent="0.2">
      <c r="B42" s="1" t="s">
        <v>65</v>
      </c>
      <c r="C42" s="51">
        <v>60025</v>
      </c>
      <c r="D42" s="51">
        <v>82434</v>
      </c>
      <c r="E42" s="51">
        <v>43055</v>
      </c>
      <c r="F42" s="51">
        <v>10469</v>
      </c>
      <c r="G42" s="51">
        <v>195983</v>
      </c>
      <c r="H42" s="43">
        <v>3.0736115402168338E-2</v>
      </c>
      <c r="I42" s="51">
        <v>261136</v>
      </c>
      <c r="J42" s="51">
        <v>75050.165431039757</v>
      </c>
      <c r="K42" s="51">
        <v>750.50165431039761</v>
      </c>
    </row>
    <row r="43" spans="2:11" ht="13.5" customHeight="1" x14ac:dyDescent="0.2">
      <c r="B43" s="1" t="s">
        <v>66</v>
      </c>
      <c r="C43" s="51">
        <v>27503</v>
      </c>
      <c r="D43" s="51">
        <v>11846</v>
      </c>
      <c r="E43" s="51">
        <v>7355</v>
      </c>
      <c r="F43" s="51">
        <v>3515</v>
      </c>
      <c r="G43" s="51">
        <v>50219</v>
      </c>
      <c r="H43" s="43">
        <v>7.8758717816417335E-3</v>
      </c>
      <c r="I43" s="51">
        <v>195615</v>
      </c>
      <c r="J43" s="51">
        <v>25672.366638550215</v>
      </c>
      <c r="K43" s="51">
        <v>256.72366638550216</v>
      </c>
    </row>
    <row r="44" spans="2:11" ht="13.5" customHeight="1" x14ac:dyDescent="0.2">
      <c r="B44" s="1" t="s">
        <v>67</v>
      </c>
      <c r="C44" s="51">
        <v>115824</v>
      </c>
      <c r="D44" s="51">
        <v>30870</v>
      </c>
      <c r="E44" s="51">
        <v>66932</v>
      </c>
      <c r="F44" s="51"/>
      <c r="G44" s="51">
        <v>213626</v>
      </c>
      <c r="H44" s="43">
        <v>3.3503076230609864E-2</v>
      </c>
      <c r="I44" s="51">
        <v>173228</v>
      </c>
      <c r="J44" s="51">
        <v>123320.71027778419</v>
      </c>
      <c r="K44" s="51">
        <v>1233.207102777842</v>
      </c>
    </row>
    <row r="45" spans="2:11" ht="13.5" customHeight="1" x14ac:dyDescent="0.2">
      <c r="B45" s="1" t="s">
        <v>68</v>
      </c>
      <c r="C45" s="51">
        <v>36989</v>
      </c>
      <c r="D45" s="51">
        <v>24001</v>
      </c>
      <c r="E45" s="51">
        <v>8250</v>
      </c>
      <c r="F45" s="51">
        <v>4500</v>
      </c>
      <c r="G45" s="51">
        <v>73740</v>
      </c>
      <c r="H45" s="43">
        <v>1.1564682394676545E-2</v>
      </c>
      <c r="I45" s="51">
        <v>71292</v>
      </c>
      <c r="J45" s="51">
        <v>103433.7653593671</v>
      </c>
      <c r="K45" s="51">
        <v>1034.3376535936711</v>
      </c>
    </row>
    <row r="46" spans="2:11" ht="13.5" customHeight="1" x14ac:dyDescent="0.2">
      <c r="B46" s="1" t="s">
        <v>69</v>
      </c>
      <c r="C46" s="51">
        <v>82951</v>
      </c>
      <c r="D46" s="51">
        <v>9613</v>
      </c>
      <c r="E46" s="51">
        <v>35076</v>
      </c>
      <c r="F46" s="51">
        <v>16519</v>
      </c>
      <c r="G46" s="51">
        <v>144159</v>
      </c>
      <c r="H46" s="43">
        <v>2.2608530639194144E-2</v>
      </c>
      <c r="I46" s="51">
        <v>365358</v>
      </c>
      <c r="J46" s="51">
        <v>39456.916230108553</v>
      </c>
      <c r="K46" s="51">
        <v>394.5691623010855</v>
      </c>
    </row>
    <row r="47" spans="2:11" ht="13.5" customHeight="1" x14ac:dyDescent="0.2">
      <c r="B47" s="1" t="s">
        <v>70</v>
      </c>
      <c r="C47" s="51">
        <v>22007</v>
      </c>
      <c r="D47" s="51">
        <v>20013</v>
      </c>
      <c r="E47" s="51">
        <v>10648</v>
      </c>
      <c r="F47" s="51"/>
      <c r="G47" s="51">
        <v>52668</v>
      </c>
      <c r="H47" s="43">
        <v>8.2599497201359413E-3</v>
      </c>
      <c r="I47" s="51">
        <v>89777</v>
      </c>
      <c r="J47" s="51">
        <v>58665.359724651076</v>
      </c>
      <c r="K47" s="51">
        <v>586.6535972465108</v>
      </c>
    </row>
    <row r="48" spans="2:11" ht="13.5" customHeight="1" x14ac:dyDescent="0.2">
      <c r="B48" s="1" t="s">
        <v>71</v>
      </c>
      <c r="C48" s="51">
        <v>98745</v>
      </c>
      <c r="D48" s="51">
        <v>103866</v>
      </c>
      <c r="E48" s="51">
        <v>149402</v>
      </c>
      <c r="F48" s="51"/>
      <c r="G48" s="51">
        <v>352013</v>
      </c>
      <c r="H48" s="43">
        <v>5.5206381120114924E-2</v>
      </c>
      <c r="I48" s="51">
        <v>191768</v>
      </c>
      <c r="J48" s="51">
        <v>183561.90813900129</v>
      </c>
      <c r="K48" s="51">
        <v>1835.6190813900128</v>
      </c>
    </row>
    <row r="49" spans="2:11" ht="13.5" customHeight="1" x14ac:dyDescent="0.2">
      <c r="B49" s="1" t="s">
        <v>72</v>
      </c>
      <c r="C49" s="51">
        <v>42924</v>
      </c>
      <c r="D49" s="51">
        <v>5844</v>
      </c>
      <c r="E49" s="51">
        <v>18992</v>
      </c>
      <c r="F49" s="51">
        <v>3361</v>
      </c>
      <c r="G49" s="51">
        <v>71121</v>
      </c>
      <c r="H49" s="43">
        <v>1.1153943268128432E-2</v>
      </c>
      <c r="I49" s="51">
        <v>89604</v>
      </c>
      <c r="J49" s="51">
        <v>79372.572653006559</v>
      </c>
      <c r="K49" s="51">
        <v>793.72572653006557</v>
      </c>
    </row>
    <row r="50" spans="2:11" ht="13.5" customHeight="1" x14ac:dyDescent="0.2">
      <c r="B50" s="1" t="s">
        <v>4</v>
      </c>
      <c r="C50" s="51">
        <v>88548</v>
      </c>
      <c r="D50" s="51">
        <v>101881</v>
      </c>
      <c r="E50" s="51">
        <v>40534</v>
      </c>
      <c r="F50" s="51"/>
      <c r="G50" s="51">
        <v>230963</v>
      </c>
      <c r="H50" s="43">
        <v>3.6222046920554363E-2</v>
      </c>
      <c r="I50" s="51">
        <v>25776</v>
      </c>
      <c r="J50" s="51">
        <v>896038.95096213522</v>
      </c>
      <c r="K50" s="51">
        <v>8960.3895096213528</v>
      </c>
    </row>
    <row r="51" spans="2:11" s="2" customFormat="1" ht="13.5" customHeight="1" x14ac:dyDescent="0.2">
      <c r="B51" s="23" t="s">
        <v>0</v>
      </c>
      <c r="C51" s="56">
        <v>2569175</v>
      </c>
      <c r="D51" s="56">
        <v>1717128</v>
      </c>
      <c r="E51" s="56">
        <v>1867304</v>
      </c>
      <c r="F51" s="56">
        <v>222703</v>
      </c>
      <c r="G51" s="56">
        <v>6376310</v>
      </c>
      <c r="H51" s="45">
        <v>1</v>
      </c>
      <c r="I51" s="56">
        <v>5181115</v>
      </c>
      <c r="J51" s="56">
        <v>123068.29707505045</v>
      </c>
      <c r="K51" s="56">
        <v>1230.6829707505044</v>
      </c>
    </row>
    <row r="54" spans="2:11" ht="13.5" customHeight="1" x14ac:dyDescent="0.2">
      <c r="B54" s="2" t="s">
        <v>74</v>
      </c>
    </row>
    <row r="56" spans="2:11" ht="33.75" customHeight="1" x14ac:dyDescent="0.2">
      <c r="B56" s="33" t="s">
        <v>53</v>
      </c>
      <c r="C56" s="19" t="s">
        <v>5</v>
      </c>
      <c r="D56" s="19" t="s">
        <v>23</v>
      </c>
      <c r="E56" s="19" t="s">
        <v>6</v>
      </c>
      <c r="F56" s="19" t="s">
        <v>24</v>
      </c>
      <c r="G56" s="19" t="s">
        <v>0</v>
      </c>
      <c r="H56" s="20" t="s">
        <v>1</v>
      </c>
      <c r="I56" s="14" t="s">
        <v>77</v>
      </c>
      <c r="J56" s="14" t="s">
        <v>78</v>
      </c>
      <c r="K56" s="14" t="s">
        <v>79</v>
      </c>
    </row>
    <row r="57" spans="2:11" ht="13.5" customHeight="1" x14ac:dyDescent="0.2">
      <c r="B57" s="1" t="s">
        <v>54</v>
      </c>
      <c r="C57" s="51">
        <v>572894</v>
      </c>
      <c r="D57" s="51">
        <v>631871</v>
      </c>
      <c r="E57" s="51">
        <v>831016</v>
      </c>
      <c r="F57" s="51">
        <v>83927</v>
      </c>
      <c r="G57" s="51">
        <v>2119708</v>
      </c>
      <c r="H57" s="43">
        <v>0.39374600627108319</v>
      </c>
      <c r="I57" s="51">
        <v>1304595</v>
      </c>
      <c r="J57" s="51">
        <v>162480.15667697636</v>
      </c>
      <c r="K57" s="51">
        <v>1624.8015667697637</v>
      </c>
    </row>
    <row r="58" spans="2:11" ht="13.5" customHeight="1" x14ac:dyDescent="0.2">
      <c r="B58" s="1" t="s">
        <v>55</v>
      </c>
      <c r="C58" s="51">
        <v>466875</v>
      </c>
      <c r="D58" s="51">
        <v>71789</v>
      </c>
      <c r="E58" s="51">
        <v>260911</v>
      </c>
      <c r="F58" s="51">
        <v>15385</v>
      </c>
      <c r="G58" s="51">
        <v>814960</v>
      </c>
      <c r="H58" s="43">
        <v>0.15138275897938863</v>
      </c>
      <c r="I58" s="51">
        <v>447103</v>
      </c>
      <c r="J58" s="51">
        <v>182275.67249604678</v>
      </c>
      <c r="K58" s="51">
        <v>1822.7567249604676</v>
      </c>
    </row>
    <row r="59" spans="2:11" ht="13.5" customHeight="1" x14ac:dyDescent="0.2">
      <c r="B59" s="1" t="s">
        <v>56</v>
      </c>
      <c r="C59" s="51">
        <v>67599</v>
      </c>
      <c r="D59" s="51"/>
      <c r="E59" s="51">
        <v>74882</v>
      </c>
      <c r="F59" s="51">
        <v>18059</v>
      </c>
      <c r="G59" s="51">
        <v>160540</v>
      </c>
      <c r="H59" s="43">
        <v>2.9821080944526176E-2</v>
      </c>
      <c r="I59" s="51">
        <v>237661</v>
      </c>
      <c r="J59" s="51">
        <v>67549.997685779323</v>
      </c>
      <c r="K59" s="51">
        <v>675.49997685779329</v>
      </c>
    </row>
    <row r="60" spans="2:11" ht="13.5" customHeight="1" x14ac:dyDescent="0.2">
      <c r="B60" s="1" t="s">
        <v>57</v>
      </c>
      <c r="C60" s="51">
        <v>120077</v>
      </c>
      <c r="D60" s="51">
        <v>113058</v>
      </c>
      <c r="E60" s="51">
        <v>73792</v>
      </c>
      <c r="F60" s="51"/>
      <c r="G60" s="51">
        <v>306927</v>
      </c>
      <c r="H60" s="43">
        <v>5.7013173732780524E-2</v>
      </c>
      <c r="I60" s="51">
        <v>165307</v>
      </c>
      <c r="J60" s="51">
        <v>185670.9032285384</v>
      </c>
      <c r="K60" s="51">
        <v>1856.7090322853842</v>
      </c>
    </row>
    <row r="61" spans="2:11" ht="13.5" customHeight="1" x14ac:dyDescent="0.2">
      <c r="B61" s="1" t="s">
        <v>58</v>
      </c>
      <c r="C61" s="51">
        <v>182192</v>
      </c>
      <c r="D61" s="51">
        <v>114200</v>
      </c>
      <c r="E61" s="51">
        <v>78258</v>
      </c>
      <c r="F61" s="51">
        <v>12967</v>
      </c>
      <c r="G61" s="51">
        <v>387617</v>
      </c>
      <c r="H61" s="43">
        <v>7.2001731235046731E-2</v>
      </c>
      <c r="I61" s="51">
        <v>449801</v>
      </c>
      <c r="J61" s="51">
        <v>86175.21970827099</v>
      </c>
      <c r="K61" s="51">
        <v>861.75219708270993</v>
      </c>
    </row>
    <row r="62" spans="2:11" ht="13.5" customHeight="1" x14ac:dyDescent="0.2">
      <c r="B62" s="1" t="s">
        <v>59</v>
      </c>
      <c r="C62" s="51">
        <v>25305</v>
      </c>
      <c r="D62" s="51">
        <v>22926</v>
      </c>
      <c r="E62" s="51">
        <v>13307</v>
      </c>
      <c r="F62" s="51"/>
      <c r="G62" s="51">
        <v>61538</v>
      </c>
      <c r="H62" s="43">
        <v>1.1430980934123905E-2</v>
      </c>
      <c r="I62" s="51">
        <v>197378</v>
      </c>
      <c r="J62" s="51">
        <v>31177.740173676906</v>
      </c>
      <c r="K62" s="51">
        <v>311.77740173676904</v>
      </c>
    </row>
    <row r="63" spans="2:11" ht="13.5" customHeight="1" x14ac:dyDescent="0.2">
      <c r="B63" s="1" t="s">
        <v>60</v>
      </c>
      <c r="C63" s="51">
        <v>16910</v>
      </c>
      <c r="D63" s="51">
        <v>22155</v>
      </c>
      <c r="E63" s="51">
        <v>10046</v>
      </c>
      <c r="F63" s="51"/>
      <c r="G63" s="51">
        <v>49111</v>
      </c>
      <c r="H63" s="43">
        <v>9.1226056201982372E-3</v>
      </c>
      <c r="I63" s="51">
        <v>187474</v>
      </c>
      <c r="J63" s="51">
        <v>26196.165868333745</v>
      </c>
      <c r="K63" s="51">
        <v>261.96165868333742</v>
      </c>
    </row>
    <row r="64" spans="2:11" ht="13.5" customHeight="1" x14ac:dyDescent="0.2">
      <c r="B64" s="1" t="s">
        <v>61</v>
      </c>
      <c r="C64" s="51">
        <v>23767</v>
      </c>
      <c r="D64" s="51">
        <v>8484</v>
      </c>
      <c r="E64" s="51">
        <v>19533</v>
      </c>
      <c r="F64" s="51"/>
      <c r="G64" s="51">
        <v>51784</v>
      </c>
      <c r="H64" s="43">
        <v>9.6191282897180978E-3</v>
      </c>
      <c r="I64" s="51">
        <v>137149</v>
      </c>
      <c r="J64" s="51">
        <v>37757.475446412296</v>
      </c>
      <c r="K64" s="51">
        <v>377.57475446412298</v>
      </c>
    </row>
    <row r="65" spans="2:11" ht="13.5" customHeight="1" x14ac:dyDescent="0.2">
      <c r="B65" s="1" t="s">
        <v>62</v>
      </c>
      <c r="C65" s="51">
        <v>130774</v>
      </c>
      <c r="D65" s="51">
        <v>51709</v>
      </c>
      <c r="E65" s="51">
        <v>13213</v>
      </c>
      <c r="F65" s="51"/>
      <c r="G65" s="51">
        <v>195696</v>
      </c>
      <c r="H65" s="43">
        <v>3.6351477865454056E-2</v>
      </c>
      <c r="I65" s="51">
        <v>167369</v>
      </c>
      <c r="J65" s="51">
        <v>116924.87856174083</v>
      </c>
      <c r="K65" s="51">
        <v>1169.2487856174082</v>
      </c>
    </row>
    <row r="66" spans="2:11" ht="13.5" customHeight="1" x14ac:dyDescent="0.2">
      <c r="B66" s="1" t="s">
        <v>63</v>
      </c>
      <c r="C66" s="51">
        <v>61399</v>
      </c>
      <c r="D66" s="51">
        <v>12150</v>
      </c>
      <c r="E66" s="51">
        <v>42743</v>
      </c>
      <c r="F66" s="51">
        <v>37539</v>
      </c>
      <c r="G66" s="51">
        <v>153831</v>
      </c>
      <c r="H66" s="43">
        <v>2.8574851767642993E-2</v>
      </c>
      <c r="I66" s="51">
        <v>252115</v>
      </c>
      <c r="J66" s="51">
        <v>61016.202923269149</v>
      </c>
      <c r="K66" s="51">
        <v>610.16202923269145</v>
      </c>
    </row>
    <row r="67" spans="2:11" ht="13.5" customHeight="1" x14ac:dyDescent="0.2">
      <c r="B67" s="1" t="s">
        <v>64</v>
      </c>
      <c r="C67" s="51">
        <v>37792</v>
      </c>
      <c r="D67" s="51">
        <v>9394</v>
      </c>
      <c r="E67" s="51">
        <v>22430</v>
      </c>
      <c r="F67" s="51"/>
      <c r="G67" s="51">
        <v>69616</v>
      </c>
      <c r="H67" s="43">
        <v>1.2931508477850594E-2</v>
      </c>
      <c r="I67" s="51">
        <v>171609</v>
      </c>
      <c r="J67" s="51">
        <v>40566.636947945619</v>
      </c>
      <c r="K67" s="51">
        <v>405.66636947945625</v>
      </c>
    </row>
    <row r="68" spans="2:11" ht="13.5" customHeight="1" x14ac:dyDescent="0.2">
      <c r="B68" s="1" t="s">
        <v>65</v>
      </c>
      <c r="C68" s="51">
        <v>51045</v>
      </c>
      <c r="D68" s="51">
        <v>60715</v>
      </c>
      <c r="E68" s="51">
        <v>43055</v>
      </c>
      <c r="F68" s="51">
        <v>10469</v>
      </c>
      <c r="G68" s="51">
        <v>165284</v>
      </c>
      <c r="H68" s="43">
        <v>3.070230187389476E-2</v>
      </c>
      <c r="I68" s="51">
        <v>261136</v>
      </c>
      <c r="J68" s="51">
        <v>63294.222167759326</v>
      </c>
      <c r="K68" s="51">
        <v>632.94222167759324</v>
      </c>
    </row>
    <row r="69" spans="2:11" ht="13.5" customHeight="1" x14ac:dyDescent="0.2">
      <c r="B69" s="1" t="s">
        <v>66</v>
      </c>
      <c r="C69" s="51">
        <v>10262</v>
      </c>
      <c r="D69" s="51">
        <v>4966</v>
      </c>
      <c r="E69" s="51">
        <v>7355</v>
      </c>
      <c r="F69" s="51">
        <v>3515</v>
      </c>
      <c r="G69" s="51">
        <v>26098</v>
      </c>
      <c r="H69" s="43">
        <v>4.8478296405272464E-3</v>
      </c>
      <c r="I69" s="51">
        <v>195615</v>
      </c>
      <c r="J69" s="51">
        <v>13341.512665184164</v>
      </c>
      <c r="K69" s="51">
        <v>133.41512665184163</v>
      </c>
    </row>
    <row r="70" spans="2:11" ht="13.5" customHeight="1" x14ac:dyDescent="0.2">
      <c r="B70" s="1" t="s">
        <v>67</v>
      </c>
      <c r="C70" s="51">
        <v>47179</v>
      </c>
      <c r="D70" s="51"/>
      <c r="E70" s="51">
        <v>66932</v>
      </c>
      <c r="F70" s="51"/>
      <c r="G70" s="51">
        <v>114111</v>
      </c>
      <c r="H70" s="43">
        <v>2.1196669787347865E-2</v>
      </c>
      <c r="I70" s="51">
        <v>173228</v>
      </c>
      <c r="J70" s="51">
        <v>65873.299928418041</v>
      </c>
      <c r="K70" s="51">
        <v>658.73299928418044</v>
      </c>
    </row>
    <row r="71" spans="2:11" ht="13.5" customHeight="1" x14ac:dyDescent="0.2">
      <c r="B71" s="1" t="s">
        <v>68</v>
      </c>
      <c r="C71" s="51">
        <v>3800</v>
      </c>
      <c r="D71" s="51">
        <v>22701</v>
      </c>
      <c r="E71" s="51">
        <v>8250</v>
      </c>
      <c r="F71" s="51">
        <v>4500</v>
      </c>
      <c r="G71" s="51">
        <v>39251</v>
      </c>
      <c r="H71" s="43">
        <v>7.2910629634583089E-3</v>
      </c>
      <c r="I71" s="51">
        <v>71292</v>
      </c>
      <c r="J71" s="51">
        <v>55056.668349884982</v>
      </c>
      <c r="K71" s="51">
        <v>550.5666834988499</v>
      </c>
    </row>
    <row r="72" spans="2:11" ht="13.5" customHeight="1" x14ac:dyDescent="0.2">
      <c r="B72" s="1" t="s">
        <v>69</v>
      </c>
      <c r="C72" s="51">
        <v>51512</v>
      </c>
      <c r="D72" s="51">
        <v>855</v>
      </c>
      <c r="E72" s="51">
        <v>34076</v>
      </c>
      <c r="F72" s="51">
        <v>16519</v>
      </c>
      <c r="G72" s="51">
        <v>102962</v>
      </c>
      <c r="H72" s="43">
        <v>1.9125689150431693E-2</v>
      </c>
      <c r="I72" s="51">
        <v>365358</v>
      </c>
      <c r="J72" s="51">
        <v>28181.126456790327</v>
      </c>
      <c r="K72" s="51">
        <v>281.81126456790327</v>
      </c>
    </row>
    <row r="73" spans="2:11" ht="13.5" customHeight="1" x14ac:dyDescent="0.2">
      <c r="B73" s="1" t="s">
        <v>70</v>
      </c>
      <c r="C73" s="51">
        <v>11427</v>
      </c>
      <c r="D73" s="51">
        <v>5013</v>
      </c>
      <c r="E73" s="51">
        <v>10648</v>
      </c>
      <c r="F73" s="51"/>
      <c r="G73" s="51">
        <v>27088</v>
      </c>
      <c r="H73" s="43">
        <v>5.0317269255346023E-3</v>
      </c>
      <c r="I73" s="51">
        <v>89777</v>
      </c>
      <c r="J73" s="51">
        <v>30172.538623478173</v>
      </c>
      <c r="K73" s="51">
        <v>301.72538623478175</v>
      </c>
    </row>
    <row r="74" spans="2:11" ht="13.5" customHeight="1" x14ac:dyDescent="0.2">
      <c r="B74" s="1" t="s">
        <v>71</v>
      </c>
      <c r="C74" s="51">
        <v>90908</v>
      </c>
      <c r="D74" s="51">
        <v>69579</v>
      </c>
      <c r="E74" s="51">
        <v>145262</v>
      </c>
      <c r="F74" s="51"/>
      <c r="G74" s="51">
        <v>305749</v>
      </c>
      <c r="H74" s="43">
        <v>5.6794354539105106E-2</v>
      </c>
      <c r="I74" s="51">
        <v>191768</v>
      </c>
      <c r="J74" s="51">
        <v>159436.92378290434</v>
      </c>
      <c r="K74" s="51">
        <v>1594.3692378290434</v>
      </c>
    </row>
    <row r="75" spans="2:11" ht="13.5" customHeight="1" x14ac:dyDescent="0.2">
      <c r="B75" s="1" t="s">
        <v>72</v>
      </c>
      <c r="C75" s="51">
        <v>13727</v>
      </c>
      <c r="D75" s="51"/>
      <c r="E75" s="51">
        <v>8212</v>
      </c>
      <c r="F75" s="51">
        <v>3361</v>
      </c>
      <c r="G75" s="51">
        <v>25300</v>
      </c>
      <c r="H75" s="43">
        <v>4.6995972835213173E-3</v>
      </c>
      <c r="I75" s="51">
        <v>89604</v>
      </c>
      <c r="J75" s="51">
        <v>28235.346636310875</v>
      </c>
      <c r="K75" s="51">
        <v>282.35346636310874</v>
      </c>
    </row>
    <row r="76" spans="2:11" ht="13.5" customHeight="1" x14ac:dyDescent="0.2">
      <c r="B76" s="1" t="s">
        <v>4</v>
      </c>
      <c r="C76" s="51">
        <v>72454</v>
      </c>
      <c r="D76" s="51">
        <v>97881</v>
      </c>
      <c r="E76" s="51">
        <v>35934</v>
      </c>
      <c r="F76" s="51"/>
      <c r="G76" s="51">
        <v>206269</v>
      </c>
      <c r="H76" s="43">
        <v>3.8315463718365951E-2</v>
      </c>
      <c r="I76" s="51">
        <v>25776</v>
      </c>
      <c r="J76" s="51">
        <v>800236.65425201727</v>
      </c>
      <c r="K76" s="51">
        <v>8002.3665425201734</v>
      </c>
    </row>
    <row r="77" spans="2:11" s="2" customFormat="1" ht="13.5" customHeight="1" x14ac:dyDescent="0.2">
      <c r="B77" s="23" t="s">
        <v>0</v>
      </c>
      <c r="C77" s="56">
        <v>2057898</v>
      </c>
      <c r="D77" s="56">
        <v>1319446</v>
      </c>
      <c r="E77" s="56">
        <v>1799855</v>
      </c>
      <c r="F77" s="56">
        <v>206241</v>
      </c>
      <c r="G77" s="56">
        <v>5383440</v>
      </c>
      <c r="H77" s="45">
        <v>1</v>
      </c>
      <c r="I77" s="56">
        <v>5181115</v>
      </c>
      <c r="J77" s="56">
        <v>103905.0474656517</v>
      </c>
      <c r="K77" s="56">
        <v>1039.0504746565171</v>
      </c>
    </row>
    <row r="78" spans="2:11" s="2" customFormat="1" ht="13.5" customHeight="1" x14ac:dyDescent="0.2">
      <c r="B78" s="22"/>
      <c r="C78" s="5"/>
      <c r="D78" s="5"/>
      <c r="E78" s="5"/>
      <c r="F78" s="5"/>
      <c r="G78" s="5"/>
      <c r="H78" s="46"/>
      <c r="I78" s="5"/>
      <c r="J78" s="47"/>
      <c r="K78" s="47"/>
    </row>
    <row r="80" spans="2:11" ht="13.5" customHeight="1" x14ac:dyDescent="0.2">
      <c r="B80" s="2" t="s">
        <v>75</v>
      </c>
    </row>
    <row r="82" spans="2:11" ht="33.75" customHeight="1" x14ac:dyDescent="0.2">
      <c r="B82" s="33" t="s">
        <v>53</v>
      </c>
      <c r="C82" s="19" t="s">
        <v>5</v>
      </c>
      <c r="D82" s="19" t="s">
        <v>23</v>
      </c>
      <c r="E82" s="19" t="s">
        <v>6</v>
      </c>
      <c r="F82" s="19" t="s">
        <v>24</v>
      </c>
      <c r="G82" s="19" t="s">
        <v>0</v>
      </c>
      <c r="H82" s="20" t="s">
        <v>1</v>
      </c>
      <c r="I82" s="14" t="s">
        <v>77</v>
      </c>
      <c r="J82" s="14" t="s">
        <v>78</v>
      </c>
      <c r="K82" s="14" t="s">
        <v>79</v>
      </c>
    </row>
    <row r="83" spans="2:11" ht="13.5" customHeight="1" x14ac:dyDescent="0.2">
      <c r="B83" s="1" t="s">
        <v>54</v>
      </c>
      <c r="C83" s="51">
        <v>53694</v>
      </c>
      <c r="D83" s="51">
        <v>51173</v>
      </c>
      <c r="E83" s="51">
        <v>42629</v>
      </c>
      <c r="F83" s="51">
        <v>4025</v>
      </c>
      <c r="G83" s="51">
        <v>151521</v>
      </c>
      <c r="H83" s="43">
        <v>0.15260910290370341</v>
      </c>
      <c r="I83" s="51">
        <v>1304595</v>
      </c>
      <c r="J83" s="51">
        <v>11614.409069481333</v>
      </c>
      <c r="K83" s="51">
        <v>116.14409069481334</v>
      </c>
    </row>
    <row r="84" spans="2:11" ht="13.5" customHeight="1" x14ac:dyDescent="0.2">
      <c r="B84" s="1" t="s">
        <v>55</v>
      </c>
      <c r="C84" s="51">
        <v>34730</v>
      </c>
      <c r="D84" s="51">
        <v>30790</v>
      </c>
      <c r="E84" s="51">
        <v>1300</v>
      </c>
      <c r="F84" s="51">
        <v>95</v>
      </c>
      <c r="G84" s="51">
        <v>66915</v>
      </c>
      <c r="H84" s="43">
        <v>6.7395530129825659E-2</v>
      </c>
      <c r="I84" s="51">
        <v>447103</v>
      </c>
      <c r="J84" s="51">
        <v>14966.350035674106</v>
      </c>
      <c r="K84" s="51">
        <v>149.66350035674105</v>
      </c>
    </row>
    <row r="85" spans="2:11" ht="13.5" customHeight="1" x14ac:dyDescent="0.2">
      <c r="B85" s="1" t="s">
        <v>56</v>
      </c>
      <c r="C85" s="51">
        <v>25703</v>
      </c>
      <c r="D85" s="51">
        <v>42486</v>
      </c>
      <c r="E85" s="51"/>
      <c r="F85" s="51"/>
      <c r="G85" s="51">
        <v>68189</v>
      </c>
      <c r="H85" s="43">
        <v>6.8678678981135499E-2</v>
      </c>
      <c r="I85" s="51">
        <v>237661</v>
      </c>
      <c r="J85" s="51">
        <v>28691.707936935385</v>
      </c>
      <c r="K85" s="51">
        <v>286.91707936935387</v>
      </c>
    </row>
    <row r="86" spans="2:11" ht="13.5" customHeight="1" x14ac:dyDescent="0.2">
      <c r="B86" s="1" t="s">
        <v>57</v>
      </c>
      <c r="C86" s="51">
        <v>7574</v>
      </c>
      <c r="D86" s="51">
        <v>9084</v>
      </c>
      <c r="E86" s="51"/>
      <c r="F86" s="51">
        <v>5027</v>
      </c>
      <c r="G86" s="51">
        <v>21685</v>
      </c>
      <c r="H86" s="43">
        <v>2.1840724364720458E-2</v>
      </c>
      <c r="I86" s="51">
        <v>165307</v>
      </c>
      <c r="J86" s="51">
        <v>13118.01678089857</v>
      </c>
      <c r="K86" s="51">
        <v>131.18016780898569</v>
      </c>
    </row>
    <row r="87" spans="2:11" ht="13.5" customHeight="1" x14ac:dyDescent="0.2">
      <c r="B87" s="1" t="s">
        <v>58</v>
      </c>
      <c r="C87" s="51">
        <v>61415</v>
      </c>
      <c r="D87" s="51">
        <v>34305</v>
      </c>
      <c r="E87" s="51">
        <v>3000</v>
      </c>
      <c r="F87" s="51"/>
      <c r="G87" s="51">
        <v>98720</v>
      </c>
      <c r="H87" s="43">
        <v>9.9428928258482985E-2</v>
      </c>
      <c r="I87" s="51">
        <v>449801</v>
      </c>
      <c r="J87" s="51">
        <v>21947.483442677985</v>
      </c>
      <c r="K87" s="51">
        <v>219.47483442677984</v>
      </c>
    </row>
    <row r="88" spans="2:11" ht="13.5" customHeight="1" x14ac:dyDescent="0.2">
      <c r="B88" s="1" t="s">
        <v>59</v>
      </c>
      <c r="C88" s="51">
        <v>2613</v>
      </c>
      <c r="D88" s="51">
        <v>9860</v>
      </c>
      <c r="E88" s="51"/>
      <c r="F88" s="51"/>
      <c r="G88" s="51">
        <v>12473</v>
      </c>
      <c r="H88" s="43">
        <v>1.2562571132172389E-2</v>
      </c>
      <c r="I88" s="51">
        <v>197378</v>
      </c>
      <c r="J88" s="51">
        <v>6319.3466343766786</v>
      </c>
      <c r="K88" s="51">
        <v>63.193466343766779</v>
      </c>
    </row>
    <row r="89" spans="2:11" ht="13.5" customHeight="1" x14ac:dyDescent="0.2">
      <c r="B89" s="1" t="s">
        <v>60</v>
      </c>
      <c r="C89" s="51">
        <v>32404</v>
      </c>
      <c r="D89" s="51">
        <v>21886</v>
      </c>
      <c r="E89" s="51"/>
      <c r="F89" s="51"/>
      <c r="G89" s="51">
        <v>54290</v>
      </c>
      <c r="H89" s="43">
        <v>5.4679867454953818E-2</v>
      </c>
      <c r="I89" s="51">
        <v>187474</v>
      </c>
      <c r="J89" s="51">
        <v>28958.682270608195</v>
      </c>
      <c r="K89" s="51">
        <v>289.58682270608193</v>
      </c>
    </row>
    <row r="90" spans="2:11" ht="13.5" customHeight="1" x14ac:dyDescent="0.2">
      <c r="B90" s="1" t="s">
        <v>61</v>
      </c>
      <c r="C90" s="51">
        <v>15731</v>
      </c>
      <c r="D90" s="51">
        <v>11025</v>
      </c>
      <c r="E90" s="51"/>
      <c r="F90" s="51"/>
      <c r="G90" s="51">
        <v>26756</v>
      </c>
      <c r="H90" s="43">
        <v>2.6948140239910563E-2</v>
      </c>
      <c r="I90" s="51">
        <v>137149</v>
      </c>
      <c r="J90" s="51">
        <v>19508.709505720057</v>
      </c>
      <c r="K90" s="51">
        <v>195.08709505720057</v>
      </c>
    </row>
    <row r="91" spans="2:11" ht="13.5" customHeight="1" x14ac:dyDescent="0.2">
      <c r="B91" s="1" t="s">
        <v>62</v>
      </c>
      <c r="C91" s="51">
        <v>8433</v>
      </c>
      <c r="D91" s="51">
        <v>24186</v>
      </c>
      <c r="E91" s="51"/>
      <c r="F91" s="51"/>
      <c r="G91" s="51">
        <v>32619</v>
      </c>
      <c r="H91" s="43">
        <v>3.2853243627060942E-2</v>
      </c>
      <c r="I91" s="51">
        <v>167369</v>
      </c>
      <c r="J91" s="51">
        <v>19489.272206920039</v>
      </c>
      <c r="K91" s="51">
        <v>194.89272206920037</v>
      </c>
    </row>
    <row r="92" spans="2:11" ht="13.5" customHeight="1" x14ac:dyDescent="0.2">
      <c r="B92" s="1" t="s">
        <v>63</v>
      </c>
      <c r="C92" s="51">
        <v>33336</v>
      </c>
      <c r="D92" s="51">
        <v>2727</v>
      </c>
      <c r="E92" s="51"/>
      <c r="F92" s="51">
        <v>5348</v>
      </c>
      <c r="G92" s="51">
        <v>41411</v>
      </c>
      <c r="H92" s="43">
        <v>4.1708380754781595E-2</v>
      </c>
      <c r="I92" s="51">
        <v>252115</v>
      </c>
      <c r="J92" s="51">
        <v>16425.44077107669</v>
      </c>
      <c r="K92" s="51">
        <v>164.25440771076691</v>
      </c>
    </row>
    <row r="93" spans="2:11" ht="13.5" customHeight="1" x14ac:dyDescent="0.2">
      <c r="B93" s="1" t="s">
        <v>64</v>
      </c>
      <c r="C93" s="51">
        <v>12442</v>
      </c>
      <c r="D93" s="51">
        <v>31502</v>
      </c>
      <c r="E93" s="51"/>
      <c r="F93" s="51">
        <v>1967</v>
      </c>
      <c r="G93" s="51">
        <v>45911</v>
      </c>
      <c r="H93" s="43">
        <v>4.6240696163646802E-2</v>
      </c>
      <c r="I93" s="51">
        <v>171609</v>
      </c>
      <c r="J93" s="51">
        <v>26753.258861714712</v>
      </c>
      <c r="K93" s="51">
        <v>267.5325886171471</v>
      </c>
    </row>
    <row r="94" spans="2:11" ht="13.5" customHeight="1" x14ac:dyDescent="0.2">
      <c r="B94" s="1" t="s">
        <v>65</v>
      </c>
      <c r="C94" s="51">
        <v>8980</v>
      </c>
      <c r="D94" s="51">
        <v>21719</v>
      </c>
      <c r="E94" s="51"/>
      <c r="F94" s="51"/>
      <c r="G94" s="51">
        <v>30699</v>
      </c>
      <c r="H94" s="43">
        <v>3.0919455719278455E-2</v>
      </c>
      <c r="I94" s="51">
        <v>261136</v>
      </c>
      <c r="J94" s="51">
        <v>11755.943263280436</v>
      </c>
      <c r="K94" s="51">
        <v>117.55943263280436</v>
      </c>
    </row>
    <row r="95" spans="2:11" ht="13.5" customHeight="1" x14ac:dyDescent="0.2">
      <c r="B95" s="1" t="s">
        <v>66</v>
      </c>
      <c r="C95" s="51">
        <v>17241</v>
      </c>
      <c r="D95" s="51">
        <v>6880</v>
      </c>
      <c r="E95" s="51"/>
      <c r="F95" s="51"/>
      <c r="G95" s="51">
        <v>24121</v>
      </c>
      <c r="H95" s="43">
        <v>2.4294217772719489E-2</v>
      </c>
      <c r="I95" s="51">
        <v>195615</v>
      </c>
      <c r="J95" s="51">
        <v>12330.853973366051</v>
      </c>
      <c r="K95" s="51">
        <v>123.3085397336605</v>
      </c>
    </row>
    <row r="96" spans="2:11" ht="13.5" customHeight="1" x14ac:dyDescent="0.2">
      <c r="B96" s="1" t="s">
        <v>67</v>
      </c>
      <c r="C96" s="51">
        <v>68645</v>
      </c>
      <c r="D96" s="51">
        <v>30870</v>
      </c>
      <c r="E96" s="51"/>
      <c r="F96" s="51"/>
      <c r="G96" s="51">
        <v>99515</v>
      </c>
      <c r="H96" s="43">
        <v>0.10022963731404917</v>
      </c>
      <c r="I96" s="51">
        <v>173228</v>
      </c>
      <c r="J96" s="51">
        <v>57447.410349366161</v>
      </c>
      <c r="K96" s="51">
        <v>574.47410349366157</v>
      </c>
    </row>
    <row r="97" spans="2:11" ht="13.5" customHeight="1" x14ac:dyDescent="0.2">
      <c r="B97" s="1" t="s">
        <v>68</v>
      </c>
      <c r="C97" s="51">
        <v>33189</v>
      </c>
      <c r="D97" s="51">
        <v>1300</v>
      </c>
      <c r="E97" s="51"/>
      <c r="F97" s="51"/>
      <c r="G97" s="51">
        <v>34489</v>
      </c>
      <c r="H97" s="43">
        <v>3.4736672474744934E-2</v>
      </c>
      <c r="I97" s="51">
        <v>71292</v>
      </c>
      <c r="J97" s="51">
        <v>48377.097009482131</v>
      </c>
      <c r="K97" s="51">
        <v>483.77097009482128</v>
      </c>
    </row>
    <row r="98" spans="2:11" ht="13.5" customHeight="1" x14ac:dyDescent="0.2">
      <c r="B98" s="1" t="s">
        <v>69</v>
      </c>
      <c r="C98" s="51">
        <v>31439</v>
      </c>
      <c r="D98" s="51">
        <v>8758</v>
      </c>
      <c r="E98" s="51">
        <v>1000</v>
      </c>
      <c r="F98" s="51"/>
      <c r="G98" s="51">
        <v>41197</v>
      </c>
      <c r="H98" s="43">
        <v>4.149284397756E-2</v>
      </c>
      <c r="I98" s="51">
        <v>365358</v>
      </c>
      <c r="J98" s="51">
        <v>11275.789773318225</v>
      </c>
      <c r="K98" s="51">
        <v>112.75789773318225</v>
      </c>
    </row>
    <row r="99" spans="2:11" ht="13.5" customHeight="1" x14ac:dyDescent="0.2">
      <c r="B99" s="1" t="s">
        <v>70</v>
      </c>
      <c r="C99" s="51">
        <v>10580</v>
      </c>
      <c r="D99" s="51">
        <v>15000</v>
      </c>
      <c r="E99" s="51"/>
      <c r="F99" s="51"/>
      <c r="G99" s="51">
        <v>25580</v>
      </c>
      <c r="H99" s="43">
        <v>2.5763695146393789E-2</v>
      </c>
      <c r="I99" s="51">
        <v>89777</v>
      </c>
      <c r="J99" s="51">
        <v>28492.821101172904</v>
      </c>
      <c r="K99" s="51">
        <v>284.92821101172905</v>
      </c>
    </row>
    <row r="100" spans="2:11" ht="13.5" customHeight="1" x14ac:dyDescent="0.2">
      <c r="B100" s="1" t="s">
        <v>71</v>
      </c>
      <c r="C100" s="51">
        <v>7837</v>
      </c>
      <c r="D100" s="51">
        <v>34287</v>
      </c>
      <c r="E100" s="51">
        <v>4140</v>
      </c>
      <c r="F100" s="51"/>
      <c r="G100" s="51">
        <v>46264</v>
      </c>
      <c r="H100" s="43">
        <v>4.6596231127942228E-2</v>
      </c>
      <c r="I100" s="51">
        <v>191768</v>
      </c>
      <c r="J100" s="51">
        <v>24124.984356096953</v>
      </c>
      <c r="K100" s="51">
        <v>241.24984356096951</v>
      </c>
    </row>
    <row r="101" spans="2:11" ht="13.5" customHeight="1" x14ac:dyDescent="0.2">
      <c r="B101" s="1" t="s">
        <v>72</v>
      </c>
      <c r="C101" s="51">
        <v>29197</v>
      </c>
      <c r="D101" s="51">
        <v>5844</v>
      </c>
      <c r="E101" s="51">
        <v>10780</v>
      </c>
      <c r="F101" s="51"/>
      <c r="G101" s="51">
        <v>45821</v>
      </c>
      <c r="H101" s="43">
        <v>4.6150049855469499E-2</v>
      </c>
      <c r="I101" s="51">
        <v>89604</v>
      </c>
      <c r="J101" s="51">
        <v>51137.226016695684</v>
      </c>
      <c r="K101" s="51">
        <v>511.37226016695678</v>
      </c>
    </row>
    <row r="102" spans="2:11" ht="13.5" customHeight="1" x14ac:dyDescent="0.2">
      <c r="B102" s="1" t="s">
        <v>4</v>
      </c>
      <c r="C102" s="51">
        <v>16094</v>
      </c>
      <c r="D102" s="51">
        <v>4000</v>
      </c>
      <c r="E102" s="51">
        <v>4600</v>
      </c>
      <c r="F102" s="51"/>
      <c r="G102" s="51">
        <v>24694</v>
      </c>
      <c r="H102" s="43">
        <v>2.4871332601448328E-2</v>
      </c>
      <c r="I102" s="51">
        <v>25776</v>
      </c>
      <c r="J102" s="51">
        <v>95802.296710117938</v>
      </c>
      <c r="K102" s="51">
        <v>958.02296710117935</v>
      </c>
    </row>
    <row r="103" spans="2:11" s="2" customFormat="1" ht="13.5" customHeight="1" x14ac:dyDescent="0.2">
      <c r="B103" s="23" t="s">
        <v>0</v>
      </c>
      <c r="C103" s="56">
        <v>511277</v>
      </c>
      <c r="D103" s="56">
        <v>397682</v>
      </c>
      <c r="E103" s="56">
        <v>67449</v>
      </c>
      <c r="F103" s="56">
        <v>16462</v>
      </c>
      <c r="G103" s="56">
        <v>992870</v>
      </c>
      <c r="H103" s="45">
        <v>1</v>
      </c>
      <c r="I103" s="56">
        <v>5181115</v>
      </c>
      <c r="J103" s="56">
        <v>19163.24960939875</v>
      </c>
      <c r="K103" s="56">
        <v>191.6324960939875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Suomen museot 2000</vt:lpstr>
      <vt:lpstr>Vastanneet</vt:lpstr>
      <vt:lpstr>Omistusmuoto</vt:lpstr>
      <vt:lpstr>Talous</vt:lpstr>
      <vt:lpstr>Kokoelmat</vt:lpstr>
      <vt:lpstr>Näyttelyt ja julkaisut</vt:lpstr>
      <vt:lpstr>Museokäynnit</vt:lpstr>
      <vt:lpstr>Vastanneet!Tulostusotsikot</vt:lpstr>
    </vt:vector>
  </TitlesOfParts>
  <Company>Museovirasto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tvihanto</dc:creator>
  <cp:lastModifiedBy>Lonardi, Pia</cp:lastModifiedBy>
  <cp:lastPrinted>2008-03-12T07:30:40Z</cp:lastPrinted>
  <dcterms:created xsi:type="dcterms:W3CDTF">2003-07-09T08:01:42Z</dcterms:created>
  <dcterms:modified xsi:type="dcterms:W3CDTF">2017-03-28T12:40:55Z</dcterms:modified>
</cp:coreProperties>
</file>