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MVNAS01.valtion.fi\Muut\Tukipalvelut\Museoalan kehittäminen\MUKE\Museotilasto\Museotilasto 2025\Taulukot\Avoimen datan taulukot\"/>
    </mc:Choice>
  </mc:AlternateContent>
  <xr:revisionPtr revIDLastSave="0" documentId="13_ncr:1_{C6497B59-F053-4BC0-8349-99F4833DE5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ikkien vastaajien kysymyk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95" i="1" l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N162" i="1"/>
  <c r="AO162" i="1"/>
  <c r="AQ162" i="1"/>
  <c r="AR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G1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tc={B052E010-A2A2-4A3B-A898-72E841592BE9}</author>
  </authors>
  <commentList>
    <comment ref="B5" authorId="0" shapeId="0" xr:uid="{B052E010-A2A2-4A3B-A898-72E841592BE9}">
      <text>
        <t>[Kommenttiketju]
Excel-versiosi avulla voit lukea tämän kommenttiketjun, mutta siihen tehdyt muutokset poistetaan, jos tiedosto avataan uudemmassa Excel-versiossa. Lisätietoja: https://go.microsoft.com/fwlink/?linkid=870924
Kommentti:
    Päivitetty 28.8.2026
Korjattu:
- Kristiinankaupungin kaupunginmuseo Carlsro: Valtionosuus (Museolaki 314/2019) ja Tulot yhteensä
- Turun kaupunginmuseo: Valtionosuus (Museolaki 314/2019) ja Tulot yhteensä
- Vantaan taidemuseo Artsi: Valtionosuus (Museolaki 314/2019) ja Tulot yhteensä
- WAM Turun kaupungin taidemuseo: Valtionosuus (Museolaki 314/2019) ja Tulot yhteensä
- Postimuseo: Tulot yhteensä
Päivitetty 14.8.2026
Korjattu:
- Postimuseo: Valtionavustukset</t>
      </text>
    </comment>
  </commentList>
</comments>
</file>

<file path=xl/sharedStrings.xml><?xml version="1.0" encoding="utf-8"?>
<sst xmlns="http://schemas.openxmlformats.org/spreadsheetml/2006/main" count="2164" uniqueCount="528">
  <si>
    <t>Museoiden toiminta vuonna 2025</t>
  </si>
  <si>
    <t>kayn_1</t>
  </si>
  <si>
    <t>kayn_2</t>
  </si>
  <si>
    <t>kayn_3</t>
  </si>
  <si>
    <t>kayn_2013_5</t>
  </si>
  <si>
    <t>kayn_2013_3</t>
  </si>
  <si>
    <t>kayn_2018_1</t>
  </si>
  <si>
    <t>kayn_2014_2</t>
  </si>
  <si>
    <t>opas_1</t>
  </si>
  <si>
    <t>opas_3</t>
  </si>
  <si>
    <t>opas_2</t>
  </si>
  <si>
    <t>yleiso_1</t>
  </si>
  <si>
    <t>yleiso_2</t>
  </si>
  <si>
    <t>yleiso_3</t>
  </si>
  <si>
    <t>yleiso_4</t>
  </si>
  <si>
    <t>yleiso_6</t>
  </si>
  <si>
    <t>verkko_2</t>
  </si>
  <si>
    <t>verkko_2017_1</t>
  </si>
  <si>
    <t>verkko_2017_3</t>
  </si>
  <si>
    <t>verkko_2017_4</t>
  </si>
  <si>
    <t>verkko_2025_1</t>
  </si>
  <si>
    <t>verkko_2025_2</t>
  </si>
  <si>
    <t>verkko_2025_3</t>
  </si>
  <si>
    <t>verkko_2025_4</t>
  </si>
  <si>
    <t>verkko_2025_6</t>
  </si>
  <si>
    <t>verkko_2025_7</t>
  </si>
  <si>
    <t>verkko_2025_8</t>
  </si>
  <si>
    <t>verkko_2016_2</t>
  </si>
  <si>
    <t>verkko_2016_3</t>
  </si>
  <si>
    <t>verkko_2021_7</t>
  </si>
  <si>
    <t>verkko_2021_8</t>
  </si>
  <si>
    <t>verkko_2021_9</t>
  </si>
  <si>
    <t>paas_2013_1</t>
  </si>
  <si>
    <t>paas_2013_2</t>
  </si>
  <si>
    <t>paas_2025_1</t>
  </si>
  <si>
    <t>paas_2025_2</t>
  </si>
  <si>
    <t>paas_2013_4</t>
  </si>
  <si>
    <t>paas_2013_5</t>
  </si>
  <si>
    <t>paas_2013_6</t>
  </si>
  <si>
    <t>avoi_1</t>
  </si>
  <si>
    <t>nayt_1</t>
  </si>
  <si>
    <t>nayt_2</t>
  </si>
  <si>
    <t>nayt_3</t>
  </si>
  <si>
    <t>nayt_4</t>
  </si>
  <si>
    <t>nayt_2017_1</t>
  </si>
  <si>
    <t>nayt_5</t>
  </si>
  <si>
    <t>nayt_6</t>
  </si>
  <si>
    <t>nayt_7</t>
  </si>
  <si>
    <t>nayt_2013_1</t>
  </si>
  <si>
    <t>julk_2016_1</t>
  </si>
  <si>
    <t>julk_2016_2</t>
  </si>
  <si>
    <t>julk_2016_3</t>
  </si>
  <si>
    <t>julk_2013_5</t>
  </si>
  <si>
    <t>julk_2016_4</t>
  </si>
  <si>
    <t>koko_2020_1</t>
  </si>
  <si>
    <t>koko_2013_1</t>
  </si>
  <si>
    <t>koko_1</t>
  </si>
  <si>
    <t>koko_2</t>
  </si>
  <si>
    <t>koko_2016_1</t>
  </si>
  <si>
    <t>koko_3</t>
  </si>
  <si>
    <t>koko_14</t>
  </si>
  <si>
    <t>koko_2016_2</t>
  </si>
  <si>
    <t>koko_4</t>
  </si>
  <si>
    <t>koko_5</t>
  </si>
  <si>
    <t>koko_2016_3</t>
  </si>
  <si>
    <t>koko_6</t>
  </si>
  <si>
    <t>koko_15</t>
  </si>
  <si>
    <t>koko_2016_4</t>
  </si>
  <si>
    <t>koko_2018_1</t>
  </si>
  <si>
    <t>koko_2018_2</t>
  </si>
  <si>
    <t>koko_2018_3</t>
  </si>
  <si>
    <t>koko_2018_4</t>
  </si>
  <si>
    <t>koko_2018_5</t>
  </si>
  <si>
    <t>koko_2018_6</t>
  </si>
  <si>
    <t>koko_7</t>
  </si>
  <si>
    <t>koko_8</t>
  </si>
  <si>
    <t>koko_2016_5</t>
  </si>
  <si>
    <t>koko_9</t>
  </si>
  <si>
    <t>koko_16</t>
  </si>
  <si>
    <t>koko_2016_6</t>
  </si>
  <si>
    <t>koko_10</t>
  </si>
  <si>
    <t>koko_11</t>
  </si>
  <si>
    <t>koko_2016_7</t>
  </si>
  <si>
    <t>koko_12</t>
  </si>
  <si>
    <t>koko_17</t>
  </si>
  <si>
    <t>koko_2016_8</t>
  </si>
  <si>
    <t>koko_2016_9</t>
  </si>
  <si>
    <t>koko_2016_10</t>
  </si>
  <si>
    <t>koko_2016_11</t>
  </si>
  <si>
    <t>koko_2016_12</t>
  </si>
  <si>
    <t>koko_2016_13</t>
  </si>
  <si>
    <t>koko_2016_14</t>
  </si>
  <si>
    <t>koko_2013_5</t>
  </si>
  <si>
    <t>koko_2016_15</t>
  </si>
  <si>
    <t>henk_4</t>
  </si>
  <si>
    <t>henk_10</t>
  </si>
  <si>
    <t>henk_11</t>
  </si>
  <si>
    <t>henk_12</t>
  </si>
  <si>
    <t>talous_3</t>
  </si>
  <si>
    <t>talous_6</t>
  </si>
  <si>
    <t>talous_7</t>
  </si>
  <si>
    <t>talous_2013_1</t>
  </si>
  <si>
    <t>talous_2013_2</t>
  </si>
  <si>
    <t>talous_2013_4</t>
  </si>
  <si>
    <t>talous_10</t>
  </si>
  <si>
    <t>talous_11</t>
  </si>
  <si>
    <t>talous_12</t>
  </si>
  <si>
    <t>talous_15</t>
  </si>
  <si>
    <t>talous_16</t>
  </si>
  <si>
    <t>talous_2013_3</t>
  </si>
  <si>
    <t>talous_13</t>
  </si>
  <si>
    <t>talous_20</t>
  </si>
  <si>
    <t>talous_21</t>
  </si>
  <si>
    <t>talous_2013_5</t>
  </si>
  <si>
    <t>talous_2013_6</t>
  </si>
  <si>
    <t>talous_25</t>
  </si>
  <si>
    <t>talous_30</t>
  </si>
  <si>
    <t>Museon nimi</t>
  </si>
  <si>
    <t>Museon numero</t>
  </si>
  <si>
    <t>Kunta</t>
  </si>
  <si>
    <t>Maakunta</t>
  </si>
  <si>
    <t>Museoryhmä</t>
  </si>
  <si>
    <t>Omistusmuoto</t>
  </si>
  <si>
    <t>Maksetut käynnit yhteensä</t>
  </si>
  <si>
    <t>Ilmaiskäynnit yhteensä</t>
  </si>
  <si>
    <t>Kaikki käynnit yhteensä (kokonaiskäyntimäärä)</t>
  </si>
  <si>
    <t>Päiväkoti-, koululais- ja opiskelijaryhmien kävijät käyntien kokonaismäärästä</t>
  </si>
  <si>
    <t>Muut käynnit museon tiloissa</t>
  </si>
  <si>
    <t>Käynnit museon järjestämissä tapahtumissa omien tilojen ulkopuolella</t>
  </si>
  <si>
    <t>Käynnit museon järjestämissä tilapäisissä näyttelyissä omien tilojen ulkopuolella</t>
  </si>
  <si>
    <t>Opastusten kokonaismäärä</t>
  </si>
  <si>
    <t>Opastuksiin osallistuneiden henkilömäärä</t>
  </si>
  <si>
    <t>Päiväkoti-, koululais- ja opiskelijaryhmien opastusten lukumäärä opastusten kokonaismäärästä</t>
  </si>
  <si>
    <t>Järjestettyjen työpajojen kokonaismäärä</t>
  </si>
  <si>
    <t>Työpajoihin osallistuneiden henkilömäärä</t>
  </si>
  <si>
    <t>Päiväkotilaisille, koululaisille ja opiskelijoille suunnattujen työpajojen lukumäärä järjestettyjen työpajojen kokonaismäärästä</t>
  </si>
  <si>
    <t>Muiden yleisötapahtumien lukumäärä</t>
  </si>
  <si>
    <t>Yleisötapahtumien kokonaismäärä</t>
  </si>
  <si>
    <t>Verkkosivuilla vierailujen/istuntojen lukumäärä</t>
  </si>
  <si>
    <t>Sosiaalinen media: Facebook</t>
  </si>
  <si>
    <t>Sosiaalinen media: Instagram</t>
  </si>
  <si>
    <t>Sosiaalinen media: YouTube</t>
  </si>
  <si>
    <t>Sosiaalinen media: TikTok</t>
  </si>
  <si>
    <t>Sosiaalinen media: LinkedIn</t>
  </si>
  <si>
    <t>Sosiaalinen media: X</t>
  </si>
  <si>
    <t>Sosiaalinen media: Threads</t>
  </si>
  <si>
    <t>Uutiskirjeiden tilaajien lukumäärä</t>
  </si>
  <si>
    <t>Verkossa toteutettujen livestriimattujen yleisötapahtumien lukumäärä</t>
  </si>
  <si>
    <t>Verkossa toteutettuihin livestriimattuihin yleisötapahtumiin osallistuneiden henkilömäärä</t>
  </si>
  <si>
    <t>Verkkonäyttelyiden lukumäärä</t>
  </si>
  <si>
    <t>Verkkonäyttelyissä vierailujen/istuntojen lukumäärä</t>
  </si>
  <si>
    <t>Uusien verkkonäyttelyiden lukumäärä</t>
  </si>
  <si>
    <t xml:space="preserve">Museon tuottamien videoiden ja videotallenteiden lukumäärä ko. vuonna </t>
  </si>
  <si>
    <t>Museon tuottamien podcast-jaksojen lukumäärä ko. vuonna</t>
  </si>
  <si>
    <t>Onko museoon ilmainen sisäänpääsy kaikille kävijöille?</t>
  </si>
  <si>
    <t>Onko museoon ilmainen sisäänpääsy alle 18-vuotiaille kävijöille?</t>
  </si>
  <si>
    <t>Museon pääsymaksu, aikuiset</t>
  </si>
  <si>
    <t>Museon pääsymaksu, lapset</t>
  </si>
  <si>
    <t>Jos museoon on sisäänpääsymaksu, tarjoaako museon pääyksikkö tiettyinä päivinä vuodessa ilmaisen sisäänpääsyn?</t>
  </si>
  <si>
    <t>Jos kyllä, kuinka monena päivänä vuodessa?</t>
  </si>
  <si>
    <t>Jos kyllä, montako tuntia vuodessa?</t>
  </si>
  <si>
    <t>Museon pääyksikön avoinna olo</t>
  </si>
  <si>
    <t>Näyttelyt: oma tuotanto</t>
  </si>
  <si>
    <t>Näyttelyt: yhteistyönäyttelyt</t>
  </si>
  <si>
    <t>Näyttelyt: muiden tuottamat näyttelyt</t>
  </si>
  <si>
    <t>Näyttelyt yhteensä</t>
  </si>
  <si>
    <t>Taidenäyttelyiden lukumäärä museon näyttelyistä</t>
  </si>
  <si>
    <t>Valmistuneet uudet kiertonäyttelyt</t>
  </si>
  <si>
    <t>Ulkomaille tuotetut näyttelyt</t>
  </si>
  <si>
    <t>Kaikki näyttelyt yhteensä</t>
  </si>
  <si>
    <t>Museon tuottamat näyttelyt museon omien tilojen ulkopuolella</t>
  </si>
  <si>
    <t>Museon julkaisemat kirjat (monografiat ja artikkelikokoelmat)</t>
  </si>
  <si>
    <t>Museon julkaisemat aikakausjulkaisut (kirjat ja lehdet)</t>
  </si>
  <si>
    <t>Vuoden aikana julkaistut artikkelit</t>
  </si>
  <si>
    <t xml:space="preserve">Vuoden aikana julkaistut vertaisarvioidut artikkelit </t>
  </si>
  <si>
    <t>Museoiden vuosikertomukset tai vastaavat julkaisut</t>
  </si>
  <si>
    <t>Onko museossa toteutettu nykydokumentointeja vuoden aikana?</t>
  </si>
  <si>
    <t>Onko museolla kirjattu kokoelmapoliittinen ohjelma?</t>
  </si>
  <si>
    <t>Esinekokoelmat: koko laajuus</t>
  </si>
  <si>
    <t xml:space="preserve">Esinekokoelmat: vuoden kartunta </t>
  </si>
  <si>
    <t>Esinekokoelmat: kokoelmapoistot</t>
  </si>
  <si>
    <t xml:space="preserve">Esinekokoelmat: montako objektia esinekokoelmista on luetteloitu sähköiseen kokoelmahallintajärjestelmään? </t>
  </si>
  <si>
    <t>Esinekokoelmat: montako objektia esinekokoelmista on digitoitu?</t>
  </si>
  <si>
    <t>Esinekokoelmat: verkossa julkaistujen digitaalisten objektien kokonaismäärä</t>
  </si>
  <si>
    <t>Museon taidekokoelmat: koko laajuus</t>
  </si>
  <si>
    <t xml:space="preserve"> Museon taidekokoelmat: vuoden kartunta</t>
  </si>
  <si>
    <t>Museon taidekokoelmat: kokoelmapoistot</t>
  </si>
  <si>
    <t>Museon taidekokoelmat:  montako objektia taidekokoelmista on luetteloitu sähköiseen kokoelmahallintajärjestelmään?</t>
  </si>
  <si>
    <t>Museon taidekokoelmat: montako objektia taidekokoelmista on digitoitu?</t>
  </si>
  <si>
    <t>Museon taidekokoelmat: verkossa julkaistujen digitaalisten objektien kokonaismäärä</t>
  </si>
  <si>
    <t>Julkisen taiteen kokoelmat: koko laajuus</t>
  </si>
  <si>
    <t>Julkisen taiteen kokoelmat: vuoden kartunta</t>
  </si>
  <si>
    <t>Julkisen taiteen kokoelmat: kokoelmapoistot</t>
  </si>
  <si>
    <t>Julkisen taiteen kokoelmat: montako objektia taidekokoelmista on luetteloitu sähköiseen kokoelmahallintajärjestelmään?</t>
  </si>
  <si>
    <t>Julkisen taiteen kokoelmat: montako objektia taidekokoelmista on digitoitu?</t>
  </si>
  <si>
    <t>Julkisen taiteen kokoelmat: verkossa julkaistujen digitaalisten objektien kokonaismäärä</t>
  </si>
  <si>
    <t>Luonnontieteelliset kokoelmat: koko laajuus</t>
  </si>
  <si>
    <t>Luonnontieteelliset kokoelmat: vuoden kartunta</t>
  </si>
  <si>
    <t>Luonnontieteelliset kokoelmat: kokoelmapoistot</t>
  </si>
  <si>
    <t xml:space="preserve">Luonnontieteelliset kokoelmat:  montako objektia luonnontieteellisistä kokoelmista on luetteloitu sähköiseen kokoelmahallintajärjestelmään? </t>
  </si>
  <si>
    <t>Luonnontieteelliset kokoelmat: montako objektia luonnontieteellisistä kokoelmista on digitoitu?</t>
  </si>
  <si>
    <t>Luonnontieteelliset kokoelmat: verkossa julkaistujen digitaalisten objektien kokonaismäärä</t>
  </si>
  <si>
    <t>Valokuvakokoelmat: laajuus</t>
  </si>
  <si>
    <t>Valokuvakokoelmat: vuoden kartunta</t>
  </si>
  <si>
    <t>Valokuvakokoelmat: kokoelmapoistot</t>
  </si>
  <si>
    <t>Valokuvakokoelmat: montako objektia valokuvakokoelmista on luetteloitu sähköiseen kokoelmahallintajärjestelmään?</t>
  </si>
  <si>
    <t>Valokuvakokoelmat: montako objektia valokuvakokoelmista on digitoitu?</t>
  </si>
  <si>
    <t>Valokuvakokoelmat: verkossa julkaistujen digitaalisten objektien kokonaismäärä</t>
  </si>
  <si>
    <t>Audiovisuaalinen aineisto: laajuus</t>
  </si>
  <si>
    <t>Audiovisuaalinen aineisto: vuoden kartunta</t>
  </si>
  <si>
    <t>Audiovisuaalinen aineisto: kokoelmapoistot</t>
  </si>
  <si>
    <t>Audiovisuaalinen aineisto: montako objektia kokoelmista on luetteloitu sähköiseen kokoelmahallintajärjestelmään?</t>
  </si>
  <si>
    <t>Audiovisuaalinen aineisto: montako objektia audiovisuaalisesta aineistosta on digitoitu?</t>
  </si>
  <si>
    <t>Audiovisuaalinen aineisto: verkossa julkaistujen digitaalisten objektien kokonaismäärä</t>
  </si>
  <si>
    <t>Museon lainaan antamien objektien kokonaismäärä</t>
  </si>
  <si>
    <t>Museon lainaan ottamien objektien kokonaismäärä</t>
  </si>
  <si>
    <t>Vakinainen, päätoiminen henkilökunta henkilötyövuosina</t>
  </si>
  <si>
    <t>Todelliset henkilötyövuodet yhteensä</t>
  </si>
  <si>
    <t>Toimiiko museossa vapaaehtoistyöntekijöitä?</t>
  </si>
  <si>
    <t>Vapaaehtoistyöntekijöiden työpanos tunteina vuodessa</t>
  </si>
  <si>
    <t>Palkkausmenot yhteensä</t>
  </si>
  <si>
    <t>Kiinteistömenot sekä korot ja poistot yhteensä</t>
  </si>
  <si>
    <t>Kokoelmahankintamenot</t>
  </si>
  <si>
    <t>Näyttelytoiminnan menot</t>
  </si>
  <si>
    <t>Markkinointi- ja viestintämenot</t>
  </si>
  <si>
    <t>Muut menot</t>
  </si>
  <si>
    <t>Menot yhteensä</t>
  </si>
  <si>
    <t>Valtionosuus (Museolaki 314/2019)</t>
  </si>
  <si>
    <t>Valtionavustukset</t>
  </si>
  <si>
    <t>Kunnan avustukset  (ei koske kunnallisia museoita)</t>
  </si>
  <si>
    <t>Muut toiminta-avustukset</t>
  </si>
  <si>
    <t>Muut hankeavustukset</t>
  </si>
  <si>
    <t>EU-tuet ja -avustukset</t>
  </si>
  <si>
    <t>Sponsorituki</t>
  </si>
  <si>
    <t xml:space="preserve"> Pääsymaksutulot</t>
  </si>
  <si>
    <t>Palvelu- ja myyntitulot</t>
  </si>
  <si>
    <t xml:space="preserve">Muut omatoimiset tulot </t>
  </si>
  <si>
    <t xml:space="preserve">Omat tulot yhteensä </t>
  </si>
  <si>
    <t>Tulot yhteensä</t>
  </si>
  <si>
    <t>Aboa Vetus Ars Nova -museo</t>
  </si>
  <si>
    <t>Turku</t>
  </si>
  <si>
    <t>Varsinais-Suomen maakunta</t>
  </si>
  <si>
    <t>Muu vos-museo</t>
  </si>
  <si>
    <t>saatio</t>
  </si>
  <si>
    <t>Ei</t>
  </si>
  <si>
    <t>avoinna säännöllisesti ympäri vuoden</t>
  </si>
  <si>
    <t>Kyllä</t>
  </si>
  <si>
    <t>kyllä</t>
  </si>
  <si>
    <t>01</t>
  </si>
  <si>
    <t>Aineen taidemuseo</t>
  </si>
  <si>
    <t>Tornio</t>
  </si>
  <si>
    <t>Lapin maakunta</t>
  </si>
  <si>
    <t>kunta</t>
  </si>
  <si>
    <t>Ainola</t>
  </si>
  <si>
    <t>Järvenpää</t>
  </si>
  <si>
    <t>Uudenmaan maakunta</t>
  </si>
  <si>
    <t>Muu museo</t>
  </si>
  <si>
    <t>avoinna vain kesäkaudella</t>
  </si>
  <si>
    <t>Alvar Aalto -museo</t>
  </si>
  <si>
    <t>Jyväskylä</t>
  </si>
  <si>
    <t>Keski-Suomen maakunta</t>
  </si>
  <si>
    <t>Valtakunnallinen vastuumuseo</t>
  </si>
  <si>
    <t>Amos Rex</t>
  </si>
  <si>
    <t>Helsinki</t>
  </si>
  <si>
    <t>yritys</t>
  </si>
  <si>
    <t>Arkkitehtuuri- ja designmuseo</t>
  </si>
  <si>
    <t>Auton ja tien museo Mobilia</t>
  </si>
  <si>
    <t>Kangasala</t>
  </si>
  <si>
    <t>Pirkanmaan maakunta</t>
  </si>
  <si>
    <t>Didrichsenin taidemuseo</t>
  </si>
  <si>
    <t>Emil Aaltosen museo</t>
  </si>
  <si>
    <t>Tampere</t>
  </si>
  <si>
    <t>EMMA-Espoon modernin taiteen museo</t>
  </si>
  <si>
    <t>Espoo</t>
  </si>
  <si>
    <t>työn alla</t>
  </si>
  <si>
    <t>Espoon kaupunginmuseo</t>
  </si>
  <si>
    <t>Fiskarsin museo</t>
  </si>
  <si>
    <t>Raasepori</t>
  </si>
  <si>
    <t>yhdistys</t>
  </si>
  <si>
    <t>Forssan museo</t>
  </si>
  <si>
    <t>Forssa</t>
  </si>
  <si>
    <t>Kanta-Hämeen maakunta</t>
  </si>
  <si>
    <t>Forum Marinum</t>
  </si>
  <si>
    <t>Friitalan Nahkamuseo</t>
  </si>
  <si>
    <t>Ulvila</t>
  </si>
  <si>
    <t>Satakunnan maakunta</t>
  </si>
  <si>
    <t>Gallen-Kallelan Museo</t>
  </si>
  <si>
    <t>HAM Helsingin taidemuseo</t>
  </si>
  <si>
    <t>Alueellinen vastuumuseo</t>
  </si>
  <si>
    <t>Haminan kaupungin museot</t>
  </si>
  <si>
    <t>Hamina</t>
  </si>
  <si>
    <t>Kymenlaakson maakunta</t>
  </si>
  <si>
    <t>Hangon museo</t>
  </si>
  <si>
    <t>Hanko</t>
  </si>
  <si>
    <t xml:space="preserve">Harjavallan kaupungin museotoimi </t>
  </si>
  <si>
    <t>Harjavalta</t>
  </si>
  <si>
    <t>Heinolan kaupunginmuseo</t>
  </si>
  <si>
    <t>Heinola</t>
  </si>
  <si>
    <t>Päijät-Hämeen maakunta</t>
  </si>
  <si>
    <t>Helinä Rautavaaran museo</t>
  </si>
  <si>
    <t>Helsingin kaupunginmuseo</t>
  </si>
  <si>
    <t>Helsingin pelastuslaitoksen Palomuseo</t>
  </si>
  <si>
    <t>Hiekan taidemuseo</t>
  </si>
  <si>
    <t>Hotelli- ja ravintolamuseo</t>
  </si>
  <si>
    <t xml:space="preserve">Hyvinkään museokeskus Taika </t>
  </si>
  <si>
    <t>Hyvinkää</t>
  </si>
  <si>
    <t>Hämeenlinnan kaupunginmuseo</t>
  </si>
  <si>
    <t>Hämeenlinna</t>
  </si>
  <si>
    <t>Hämeenlinnan taidemuseo</t>
  </si>
  <si>
    <t>avoinna jaksoittain</t>
  </si>
  <si>
    <t>Ilmatorjuntamuseo</t>
  </si>
  <si>
    <t>Tuusula</t>
  </si>
  <si>
    <t>Ilomantsin museot</t>
  </si>
  <si>
    <t>Ilomantsi</t>
  </si>
  <si>
    <t>Pohjois-Karjalan maakunta</t>
  </si>
  <si>
    <t>Imatran kaupungin museot</t>
  </si>
  <si>
    <t>Imatra</t>
  </si>
  <si>
    <t>Etelä-Karjalan maakunta</t>
  </si>
  <si>
    <t>Jakobstads museum</t>
  </si>
  <si>
    <t>Pietarsaari</t>
  </si>
  <si>
    <t>Pohjanmaan maakunta</t>
  </si>
  <si>
    <t>Jalkaväkimuseo</t>
  </si>
  <si>
    <t>Mikkeli</t>
  </si>
  <si>
    <t>Etelä-Savon maakunta</t>
  </si>
  <si>
    <t>Joensuun museot</t>
  </si>
  <si>
    <t>Joensuu</t>
  </si>
  <si>
    <t>poikkeuksellisesti suljettuna</t>
  </si>
  <si>
    <t>Jyväskylän museot</t>
  </si>
  <si>
    <t>Jyväskylän yliopiston Tiedemuseo</t>
  </si>
  <si>
    <t>Muu valtionmuseo tai yliopiston museo</t>
  </si>
  <si>
    <t>muu</t>
  </si>
  <si>
    <t>Järvenpään taidemuseo</t>
  </si>
  <si>
    <t>Kainuun Museo</t>
  </si>
  <si>
    <t>Kajaani</t>
  </si>
  <si>
    <t>Kainuun maakunta</t>
  </si>
  <si>
    <t>Kajaanin taidemuseo</t>
  </si>
  <si>
    <t>Kankaanpään kaupunginmuseo</t>
  </si>
  <si>
    <t>Kankaanpää</t>
  </si>
  <si>
    <t>Kansallisgalleria</t>
  </si>
  <si>
    <t>Valtakunnallinen museo</t>
  </si>
  <si>
    <t>Karkkilan ruukkimuseo Senkka</t>
  </si>
  <si>
    <t>Karkkila</t>
  </si>
  <si>
    <t>Kauhavan kaupungin museot</t>
  </si>
  <si>
    <t>Kauhava</t>
  </si>
  <si>
    <t>Etelä-Pohjanmaan maakunta</t>
  </si>
  <si>
    <t>Kemin taidemuseo</t>
  </si>
  <si>
    <t>Kemi</t>
  </si>
  <si>
    <t>Keravan taide- ja museokeskus Sinkka</t>
  </si>
  <si>
    <t>Kerava</t>
  </si>
  <si>
    <t>Keuruun museo</t>
  </si>
  <si>
    <t>Keuruu</t>
  </si>
  <si>
    <t>Kimmo Pyykkö -taidemuseo</t>
  </si>
  <si>
    <t>Kokkolan kaupungin museot</t>
  </si>
  <si>
    <t>Kokkola</t>
  </si>
  <si>
    <t>Keski-Pohjanmaan maakunta</t>
  </si>
  <si>
    <t>Kotkaniemi - Presidentti P. E. Svinhufvudin kotimuseo</t>
  </si>
  <si>
    <t>Luumäki</t>
  </si>
  <si>
    <t>Kristiinankaupungin kaupunginmuseo Carlsro</t>
  </si>
  <si>
    <t>Kristiinankaupunki</t>
  </si>
  <si>
    <t>Kuhmon museot</t>
  </si>
  <si>
    <t>Kuhmo</t>
  </si>
  <si>
    <t>Kultamuseo</t>
  </si>
  <si>
    <t>Sodankylä</t>
  </si>
  <si>
    <t>Kuopion kulttuurihistoriallinen museo</t>
  </si>
  <si>
    <t>Kuopio</t>
  </si>
  <si>
    <t>Pohjois-Savon maakunta</t>
  </si>
  <si>
    <t>Kuopion luonnontieteellinen museo</t>
  </si>
  <si>
    <t>Kuopion taidemuseo KUMMA</t>
  </si>
  <si>
    <t>Kymenlaakson museo</t>
  </si>
  <si>
    <t>Kotka</t>
  </si>
  <si>
    <t>Lahden museot</t>
  </si>
  <si>
    <t>Lahti</t>
  </si>
  <si>
    <t>Lapin maakuntamuseo</t>
  </si>
  <si>
    <t>Rovaniemi</t>
  </si>
  <si>
    <t>Lappeenrannan museot</t>
  </si>
  <si>
    <t>Lappeenranta</t>
  </si>
  <si>
    <t>Lapuan kaupungin museot</t>
  </si>
  <si>
    <t>Lapua</t>
  </si>
  <si>
    <t>Lastentarhamuseo</t>
  </si>
  <si>
    <t>Liedon museo</t>
  </si>
  <si>
    <t>Lieto</t>
  </si>
  <si>
    <t>Lohjan Museo</t>
  </si>
  <si>
    <t>Lohja</t>
  </si>
  <si>
    <t>Lottamuseo</t>
  </si>
  <si>
    <t>Loviisan kaupungin museo</t>
  </si>
  <si>
    <t>Loviisa</t>
  </si>
  <si>
    <t>Itä-Uudenmaan maakunta</t>
  </si>
  <si>
    <t>Luonnontieteellinen keskusmuseo</t>
  </si>
  <si>
    <t>Lönnströmin museot</t>
  </si>
  <si>
    <t>Rauma</t>
  </si>
  <si>
    <t>Mannerheim-museo</t>
  </si>
  <si>
    <t>Median museo ja arkisto Merkki</t>
  </si>
  <si>
    <t>Miehikkälän  museot</t>
  </si>
  <si>
    <t>Miehikkälä</t>
  </si>
  <si>
    <t>Mikkelin kaupungin museot</t>
  </si>
  <si>
    <t>Museo Leikki</t>
  </si>
  <si>
    <t>Museo Militaria</t>
  </si>
  <si>
    <t>Naantalin museo</t>
  </si>
  <si>
    <t>Naantali</t>
  </si>
  <si>
    <t>Nelimarkka-museo</t>
  </si>
  <si>
    <t>Alajärvi</t>
  </si>
  <si>
    <t>Nurmeksen kaupungin museot</t>
  </si>
  <si>
    <t>Nurmes</t>
  </si>
  <si>
    <t>Nurmijärven museo</t>
  </si>
  <si>
    <t>Nurmijärvi</t>
  </si>
  <si>
    <t>Orimattilan taidemuseo</t>
  </si>
  <si>
    <t>Orimattila</t>
  </si>
  <si>
    <t>Oulun museo- ja tiedekeskus</t>
  </si>
  <si>
    <t>Oulu</t>
  </si>
  <si>
    <t>Pohjois-Pohjanmaan maakunta</t>
  </si>
  <si>
    <t>Outokummun kaivosmuseo</t>
  </si>
  <si>
    <t>Outokumpu</t>
  </si>
  <si>
    <t>Panssarimuseo</t>
  </si>
  <si>
    <t>Hattula</t>
  </si>
  <si>
    <t>Pielisen museo</t>
  </si>
  <si>
    <t>Lieksa</t>
  </si>
  <si>
    <t>Poikilo-museot</t>
  </si>
  <si>
    <t>Kouvola</t>
  </si>
  <si>
    <t>Poliisimuseo</t>
  </si>
  <si>
    <t>valtio</t>
  </si>
  <si>
    <t>Porin taidemuseo</t>
  </si>
  <si>
    <t>Pori</t>
  </si>
  <si>
    <t>Porvoon museo</t>
  </si>
  <si>
    <t>Porvoo</t>
  </si>
  <si>
    <t>Postimuseo</t>
  </si>
  <si>
    <t>Raahen museo</t>
  </si>
  <si>
    <t>Raahe</t>
  </si>
  <si>
    <t>Raision museo Harkko</t>
  </si>
  <si>
    <t>Raisio</t>
  </si>
  <si>
    <t>Rauman merimuseo</t>
  </si>
  <si>
    <t>Rauman museot</t>
  </si>
  <si>
    <t>Rautalammin museo</t>
  </si>
  <si>
    <t>Rautalampi</t>
  </si>
  <si>
    <t>Reitzin säätiön kokoelmat</t>
  </si>
  <si>
    <t xml:space="preserve">Riemu-museot </t>
  </si>
  <si>
    <t>Riihimäki</t>
  </si>
  <si>
    <t>Riihisaari - Savonlinnan museo</t>
  </si>
  <si>
    <t>Savonlinna</t>
  </si>
  <si>
    <t>RIISA - Suomen ortodoksinen kirkkomuseo</t>
  </si>
  <si>
    <t>Rovaniemen taidemuseo</t>
  </si>
  <si>
    <t>Saamelaismuseo Siida</t>
  </si>
  <si>
    <t>Inari</t>
  </si>
  <si>
    <t>Saarijärven museo</t>
  </si>
  <si>
    <t>Saarijärvi</t>
  </si>
  <si>
    <t>Sagalundin museo</t>
  </si>
  <si>
    <t>Kemiönsaari</t>
  </si>
  <si>
    <t xml:space="preserve">Sallan sota- ja jälleenrakennusajan museo </t>
  </si>
  <si>
    <t>Salla</t>
  </si>
  <si>
    <t>Salon museot</t>
  </si>
  <si>
    <t>Salo</t>
  </si>
  <si>
    <t>Sara Hildénin taidemuseo</t>
  </si>
  <si>
    <t>Sastamalan museot</t>
  </si>
  <si>
    <t>Sastamala</t>
  </si>
  <si>
    <t>Satakunnan Museo</t>
  </si>
  <si>
    <t>Seinäjoen museot</t>
  </si>
  <si>
    <t>Seinäjoki</t>
  </si>
  <si>
    <t>Serlachius</t>
  </si>
  <si>
    <t>Mänttä-Vilppula</t>
  </si>
  <si>
    <t>Sibeliusmuseum/Sibelius-museo</t>
  </si>
  <si>
    <t>Sotamuseo</t>
  </si>
  <si>
    <t>Stundars museum</t>
  </si>
  <si>
    <t>Mustasaari</t>
  </si>
  <si>
    <t>Suomen Ilmailumuseo</t>
  </si>
  <si>
    <t>Vantaa</t>
  </si>
  <si>
    <t>Suomen Ilmavoimamuseo</t>
  </si>
  <si>
    <t>Suomen Jääkiekkomuseo</t>
  </si>
  <si>
    <t>Suomen kansallismuseo</t>
  </si>
  <si>
    <t>Suomen kansansoitinmuseo</t>
  </si>
  <si>
    <t>Kaustinen</t>
  </si>
  <si>
    <t xml:space="preserve">Suomen kello- ja korumuseo </t>
  </si>
  <si>
    <t>Suomen käsityön museo</t>
  </si>
  <si>
    <t>Suomen lasimuseo</t>
  </si>
  <si>
    <t>Suomen maatalousmuseo Sarka</t>
  </si>
  <si>
    <t>Loimaa</t>
  </si>
  <si>
    <t>Suomen Metsämuseo Lusto</t>
  </si>
  <si>
    <t>Punkaharju</t>
  </si>
  <si>
    <t>Suomen Metsästysmuseo</t>
  </si>
  <si>
    <t>Suomen Pankin rahamuseo</t>
  </si>
  <si>
    <t>Suomen Rautatiemuseo</t>
  </si>
  <si>
    <t>Suomen Siirtolaisuusmuseo</t>
  </si>
  <si>
    <t>Peräseinäjoki</t>
  </si>
  <si>
    <t>Suomen valokuvataiteen museo</t>
  </si>
  <si>
    <t>Särestöniemi-museo</t>
  </si>
  <si>
    <t>Kittilä</t>
  </si>
  <si>
    <t>Taidekoti Kirpilä</t>
  </si>
  <si>
    <t>ei</t>
  </si>
  <si>
    <t>Taidemuseo Eemil</t>
  </si>
  <si>
    <t>Lapinlahti</t>
  </si>
  <si>
    <t>Tampereen historialliset museot</t>
  </si>
  <si>
    <t xml:space="preserve">Tampereen taidemuseo ja Muumimuseo </t>
  </si>
  <si>
    <t>Teatterimuseo</t>
  </si>
  <si>
    <t>Tekniikan museo</t>
  </si>
  <si>
    <t>Tiedemuseo Liekki</t>
  </si>
  <si>
    <t>Tornionlaakson museo - Tornedalens museum</t>
  </si>
  <si>
    <t>Turun kaupunginmuseo</t>
  </si>
  <si>
    <t>Turun taidemuseo</t>
  </si>
  <si>
    <t>Turun yliopiston eläinmuseo</t>
  </si>
  <si>
    <t>Tuusulan museo</t>
  </si>
  <si>
    <t>Työväenmuseo Werstas</t>
  </si>
  <si>
    <t>UPM Verlan tehdasmuseo</t>
  </si>
  <si>
    <t>Urheilun ja liikunnan kulttuurikeskus TAHTO</t>
  </si>
  <si>
    <t>Uudenkaupungin museo</t>
  </si>
  <si>
    <t>Uusikaupunki</t>
  </si>
  <si>
    <t xml:space="preserve">Vaasan kaupungin museot </t>
  </si>
  <si>
    <t>Vaasa</t>
  </si>
  <si>
    <t>Vanhalinnan museo</t>
  </si>
  <si>
    <t>Vantaan kaupunginmuseo</t>
  </si>
  <si>
    <t>Vantaan taidemuseo Artsi</t>
  </si>
  <si>
    <t>Varkauden museokeskus Konsti</t>
  </si>
  <si>
    <t>Varkaus</t>
  </si>
  <si>
    <t>Vihdin museo</t>
  </si>
  <si>
    <t>Vihti</t>
  </si>
  <si>
    <t>Villa Gyllenberg</t>
  </si>
  <si>
    <t>Visavuoren museo</t>
  </si>
  <si>
    <t>Valkeakoski</t>
  </si>
  <si>
    <t>Västra Nylands museum</t>
  </si>
  <si>
    <t>WAM Turun kaupungin taidemuseo</t>
  </si>
  <si>
    <t>Äänekosken kaupunginmuseo</t>
  </si>
  <si>
    <t>Äänekoski</t>
  </si>
  <si>
    <t>Lisenssi:</t>
  </si>
  <si>
    <t>Creative Commons Nimeä 4.0 Kansainvälinen (CC BY 4.0)</t>
  </si>
  <si>
    <t>Lisenssin url:</t>
  </si>
  <si>
    <t>https://creativecommons.org/licenses/by/4.0/deed.fi</t>
  </si>
  <si>
    <t>Lähde:</t>
  </si>
  <si>
    <t>Museotilasto 2025, Museovirasto</t>
  </si>
  <si>
    <t>.. = tieto on liian pieni esitettäväksi (alle 5 htv)</t>
  </si>
  <si>
    <t>..</t>
  </si>
  <si>
    <t>Tiedot päivitetty: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</si>
</sst>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3" fillId="0" borderId="0" xfId="1" applyFont="1" applyProtection="1">
      <protection locked="0"/>
    </xf>
    <xf numFmtId="14" fontId="3" fillId="0" borderId="0" xfId="1" applyNumberFormat="1" applyFont="1" applyAlignment="1" applyProtection="1">
      <alignment horizontal="left"/>
      <protection locked="0"/>
    </xf>
    <xf numFmtId="0" fontId="4" fillId="0" borderId="0" xfId="0" applyFont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1" applyFont="1"/>
    <xf numFmtId="0" fontId="4" fillId="0" borderId="0" xfId="0" applyFont="1" applyAlignment="1">
      <alignment horizontal="right"/>
    </xf>
    <xf numFmtId="3" fontId="4" fillId="0" borderId="0" xfId="0" applyNumberFormat="1" applyFont="1"/>
  </cellXfs>
  <cellStyles count="2">
    <cellStyle name="Normaali" xfId="0" builtinId="0"/>
    <cellStyle name="Normaali 2" xfId="1" xr:uid="{69F9ADD2-9C5E-46CE-A459-F04C1A089E95}"/>
  </cellStyles>
  <dxfs count="2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melä Anu (MV)" id="{09127435-A514-498D-A634-3524276B7838}" userId="S::anu.niemela@museovirasto.fi::cf597700-2d9f-48db-ac61-9334484aa6c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FD4F8-5342-4F5E-8688-0633932E7166}" name="Taulukko1" displayName="Taulukko1" ref="A7:DR162" totalsRowCount="1" headerRowDxfId="245" dataDxfId="244">
  <autoFilter ref="A7:DR161" xr:uid="{D33FD4F8-5342-4F5E-8688-0633932E7166}"/>
  <tableColumns count="122">
    <tableColumn id="1" xr3:uid="{750394B2-70BA-4F8C-ACD6-94A0AC82BC4B}" name="Museon nimi" dataDxfId="243" totalsRowDxfId="242"/>
    <tableColumn id="2" xr3:uid="{85508B93-E327-418E-B200-AE1520F91849}" name="Museon numero" dataDxfId="241" totalsRowDxfId="240"/>
    <tableColumn id="3" xr3:uid="{2CDD2818-3245-45C8-9C55-67C6C8B7E303}" name="Kunta" dataDxfId="239" totalsRowDxfId="238"/>
    <tableColumn id="5" xr3:uid="{CD33D6B3-6618-4A60-B44E-6A7DA889FC09}" name="Maakunta" dataDxfId="237" totalsRowDxfId="236"/>
    <tableColumn id="6" xr3:uid="{60438B17-744F-4C06-AA89-9F1AFC99BCBD}" name="Museoryhmä" dataDxfId="235" totalsRowDxfId="234"/>
    <tableColumn id="7" xr3:uid="{1C683E36-6762-43A8-AA6F-845C67437003}" name="Omistusmuoto" dataDxfId="233" totalsRowDxfId="232"/>
    <tableColumn id="8" xr3:uid="{A37C2E65-EABB-46A8-A9C6-6ADFB8420961}" name="Maksetut käynnit yhteensä" totalsRowFunction="sum" dataDxfId="231" totalsRowDxfId="115"/>
    <tableColumn id="9" xr3:uid="{0CBDC7B4-8E06-49A4-863D-BCC3E5DF2002}" name="Ilmaiskäynnit yhteensä" totalsRowFunction="sum" dataDxfId="230" totalsRowDxfId="114"/>
    <tableColumn id="10" xr3:uid="{0BAFFFBF-7725-4379-901B-6B99F48DCF60}" name="Kaikki käynnit yhteensä (kokonaiskäyntimäärä)" totalsRowFunction="sum" dataDxfId="229" totalsRowDxfId="113"/>
    <tableColumn id="11" xr3:uid="{4607BFD5-F5C0-4779-BBF8-6BD095536864}" name="Päiväkoti-, koululais- ja opiskelijaryhmien kävijät käyntien kokonaismäärästä" totalsRowFunction="sum" dataDxfId="228" totalsRowDxfId="112"/>
    <tableColumn id="12" xr3:uid="{D64A722A-E817-482D-AE63-1C615E5A11D9}" name="Muut käynnit museon tiloissa" totalsRowFunction="sum" dataDxfId="227" totalsRowDxfId="111"/>
    <tableColumn id="13" xr3:uid="{79245E48-9822-4A2B-9FC4-9E0CA6C4B643}" name="Käynnit museon järjestämissä tapahtumissa omien tilojen ulkopuolella" totalsRowFunction="sum" dataDxfId="226" totalsRowDxfId="110"/>
    <tableColumn id="14" xr3:uid="{1119CF9B-8D01-4681-BC74-17C36FC27090}" name="Käynnit museon järjestämissä tilapäisissä näyttelyissä omien tilojen ulkopuolella" totalsRowFunction="sum" dataDxfId="225" totalsRowDxfId="109"/>
    <tableColumn id="16" xr3:uid="{907FBF28-0258-4054-9C94-875994D81E94}" name="Opastusten kokonaismäärä" totalsRowFunction="sum" dataDxfId="224" totalsRowDxfId="108"/>
    <tableColumn id="17" xr3:uid="{0BF2B993-D130-48AC-9D33-B0D29DCDA3F9}" name="Opastuksiin osallistuneiden henkilömäärä" totalsRowFunction="sum" dataDxfId="223" totalsRowDxfId="107"/>
    <tableColumn id="18" xr3:uid="{1403F98E-931A-44A0-9CCF-941FB24CC84D}" name="Päiväkoti-, koululais- ja opiskelijaryhmien opastusten lukumäärä opastusten kokonaismäärästä" totalsRowFunction="sum" dataDxfId="222" totalsRowDxfId="106"/>
    <tableColumn id="20" xr3:uid="{EECE2E72-0BEA-413B-B11E-367510F5599A}" name="Järjestettyjen työpajojen kokonaismäärä" totalsRowFunction="sum" dataDxfId="221" totalsRowDxfId="105"/>
    <tableColumn id="21" xr3:uid="{76C4B30B-D095-4DF5-B77F-323FB43C2670}" name="Työpajoihin osallistuneiden henkilömäärä" totalsRowFunction="sum" dataDxfId="220" totalsRowDxfId="104"/>
    <tableColumn id="22" xr3:uid="{BCFAADD6-0A6D-482F-ACC5-DEB0C8F7CAA6}" name="Päiväkotilaisille, koululaisille ja opiskelijoille suunnattujen työpajojen lukumäärä järjestettyjen työpajojen kokonaismäärästä" totalsRowFunction="sum" dataDxfId="219" totalsRowDxfId="103"/>
    <tableColumn id="23" xr3:uid="{0537C241-BCAF-413B-841A-8B8199904E15}" name="Muiden yleisötapahtumien lukumäärä" totalsRowFunction="sum" dataDxfId="218" totalsRowDxfId="102"/>
    <tableColumn id="24" xr3:uid="{F299ACE0-EF62-47C1-8E1C-61AFE6807F76}" name="Yleisötapahtumien kokonaismäärä" totalsRowFunction="sum" dataDxfId="217" totalsRowDxfId="101"/>
    <tableColumn id="25" xr3:uid="{7A1F977B-CB36-49A0-98B6-D82C36B3E264}" name="Verkkosivuilla vierailujen/istuntojen lukumäärä" totalsRowFunction="sum" dataDxfId="216" totalsRowDxfId="100"/>
    <tableColumn id="26" xr3:uid="{2B416D57-D547-4073-BF48-56AB40931A16}" name="Sosiaalinen media: Facebook" totalsRowFunction="sum" dataDxfId="215" totalsRowDxfId="99"/>
    <tableColumn id="27" xr3:uid="{DF9BFE1C-12F4-47D8-B873-CF8F30DA9BE3}" name="Sosiaalinen media: Instagram" totalsRowFunction="sum" dataDxfId="214" totalsRowDxfId="98"/>
    <tableColumn id="28" xr3:uid="{EBDA0BD2-AC78-46BE-BFB6-1CCBB94B65C6}" name="Sosiaalinen media: YouTube" totalsRowFunction="sum" dataDxfId="213" totalsRowDxfId="97"/>
    <tableColumn id="29" xr3:uid="{663C210C-37B5-4725-9088-7264665002C1}" name="Sosiaalinen media: TikTok" totalsRowFunction="sum" dataDxfId="212" totalsRowDxfId="96"/>
    <tableColumn id="30" xr3:uid="{ED474D91-5919-48E9-81B2-097A6D67A3FC}" name="Sosiaalinen media: LinkedIn" totalsRowFunction="sum" dataDxfId="211" totalsRowDxfId="95"/>
    <tableColumn id="31" xr3:uid="{04BAA844-3DF6-4844-8BC7-46EAEBE3CF02}" name="Sosiaalinen media: X" totalsRowFunction="sum" dataDxfId="210" totalsRowDxfId="94"/>
    <tableColumn id="32" xr3:uid="{F3792742-A7DF-41F3-ABEE-65882861F95F}" name="Sosiaalinen media: Threads" totalsRowFunction="sum" dataDxfId="209" totalsRowDxfId="93"/>
    <tableColumn id="35" xr3:uid="{80321311-9C61-4DE6-ACB8-1019AC648482}" name="Uutiskirjeiden tilaajien lukumäärä" totalsRowFunction="sum" dataDxfId="208" totalsRowDxfId="92"/>
    <tableColumn id="36" xr3:uid="{BD4CB8AD-2CFE-4E5D-B3E4-171A4D127ED7}" name="Verkossa toteutettujen livestriimattujen yleisötapahtumien lukumäärä" totalsRowFunction="sum" dataDxfId="207" totalsRowDxfId="91"/>
    <tableColumn id="37" xr3:uid="{BE64F36A-364A-4242-8DF4-B1CFBE32C3EB}" name="Verkossa toteutettuihin livestriimattuihin yleisötapahtumiin osallistuneiden henkilömäärä" totalsRowFunction="sum" dataDxfId="206" totalsRowDxfId="90"/>
    <tableColumn id="38" xr3:uid="{34B6B50C-F335-4C9E-9843-F14005225951}" name="Verkkonäyttelyiden lukumäärä" totalsRowFunction="sum" dataDxfId="205" totalsRowDxfId="89"/>
    <tableColumn id="39" xr3:uid="{D1C94D4C-3CEC-4AEE-9886-12A800D88024}" name="Verkkonäyttelyissä vierailujen/istuntojen lukumäärä" totalsRowFunction="sum" dataDxfId="204" totalsRowDxfId="88"/>
    <tableColumn id="40" xr3:uid="{12D8D994-6D18-4AF0-A27F-5500A3129432}" name="Uusien verkkonäyttelyiden lukumäärä" totalsRowFunction="sum" dataDxfId="203" totalsRowDxfId="87"/>
    <tableColumn id="41" xr3:uid="{46FA9DA1-292C-4094-B2F6-8B5C921BA4AE}" name="Museon tuottamien videoiden ja videotallenteiden lukumäärä ko. vuonna " totalsRowFunction="sum" dataDxfId="202" totalsRowDxfId="86"/>
    <tableColumn id="42" xr3:uid="{A687C690-D39D-4DCE-99B1-B550B4DB5DB1}" name="Museon tuottamien podcast-jaksojen lukumäärä ko. vuonna" totalsRowFunction="sum" dataDxfId="201" totalsRowDxfId="85"/>
    <tableColumn id="43" xr3:uid="{6E3EADE6-7FAB-4C1B-8E88-4E4D8022F3C1}" name="Onko museoon ilmainen sisäänpääsy kaikille kävijöille?" dataDxfId="200" totalsRowDxfId="84"/>
    <tableColumn id="44" xr3:uid="{8ECB3751-6261-429D-80B8-3BBCE836F80A}" name="Onko museoon ilmainen sisäänpääsy alle 18-vuotiaille kävijöille?" dataDxfId="199" totalsRowDxfId="83"/>
    <tableColumn id="45" xr3:uid="{137447E8-7005-4D2D-ABAC-30C1A2E52791}" name="Museon pääsymaksu, aikuiset" totalsRowFunction="sum" dataDxfId="198" totalsRowDxfId="82"/>
    <tableColumn id="46" xr3:uid="{3A1EC18D-77FF-4E80-85CA-4A8D813841E0}" name="Museon pääsymaksu, lapset" totalsRowFunction="sum" dataDxfId="197" totalsRowDxfId="81"/>
    <tableColumn id="47" xr3:uid="{88779A7F-6A2E-4180-98D8-DC1283FC450F}" name="Jos museoon on sisäänpääsymaksu, tarjoaako museon pääyksikkö tiettyinä päivinä vuodessa ilmaisen sisäänpääsyn?" dataDxfId="196" totalsRowDxfId="80"/>
    <tableColumn id="48" xr3:uid="{37EFB880-1BF0-42EF-9BB6-21927FED91A3}" name="Jos kyllä, kuinka monena päivänä vuodessa?" totalsRowFunction="sum" dataDxfId="195" totalsRowDxfId="79"/>
    <tableColumn id="49" xr3:uid="{2017266C-3D7D-4EDA-AEEC-933A04D296F2}" name="Jos kyllä, montako tuntia vuodessa?" totalsRowFunction="sum" dataDxfId="194" totalsRowDxfId="78"/>
    <tableColumn id="50" xr3:uid="{F28C5327-4A6B-4B48-A82E-260929B92CF5}" name="Museon pääyksikön avoinna olo" dataDxfId="193" totalsRowDxfId="77"/>
    <tableColumn id="52" xr3:uid="{5B1CCEE5-11A5-4986-9AF9-A5B9DA3A468E}" name="Näyttelyt: oma tuotanto" totalsRowFunction="sum" dataDxfId="192" totalsRowDxfId="76"/>
    <tableColumn id="53" xr3:uid="{45510975-43A7-4A99-8A8F-36A4ACCF8840}" name="Näyttelyt: yhteistyönäyttelyt" totalsRowFunction="sum" dataDxfId="191" totalsRowDxfId="75"/>
    <tableColumn id="54" xr3:uid="{2532C803-C6DF-41DA-BCEB-08E39BB5551B}" name="Näyttelyt: muiden tuottamat näyttelyt" totalsRowFunction="sum" dataDxfId="190" totalsRowDxfId="74"/>
    <tableColumn id="55" xr3:uid="{89FD5A3C-34FB-4A58-9C12-D80E8E6F5886}" name="Näyttelyt yhteensä" totalsRowFunction="sum" dataDxfId="189" totalsRowDxfId="73"/>
    <tableColumn id="56" xr3:uid="{DBA2B12A-9DF8-485C-A1D8-6200429A30DD}" name="Taidenäyttelyiden lukumäärä museon näyttelyistä" totalsRowFunction="sum" dataDxfId="188" totalsRowDxfId="72"/>
    <tableColumn id="57" xr3:uid="{2127C8DD-E39D-4392-AC72-61826FC8D67D}" name="Valmistuneet uudet kiertonäyttelyt" totalsRowFunction="sum" dataDxfId="187" totalsRowDxfId="71"/>
    <tableColumn id="58" xr3:uid="{8D2D82DA-98DD-4AC8-A4AC-B54E951148F9}" name="Ulkomaille tuotetut näyttelyt" totalsRowFunction="sum" dataDxfId="186" totalsRowDxfId="70"/>
    <tableColumn id="59" xr3:uid="{1AAE94E9-5B35-4F9A-815E-0AAAA0815BF2}" name="Kaikki näyttelyt yhteensä" totalsRowFunction="sum" dataDxfId="185" totalsRowDxfId="69"/>
    <tableColumn id="60" xr3:uid="{AB1ED857-3061-4BBC-8446-5025060A82A3}" name="Museon tuottamat näyttelyt museon omien tilojen ulkopuolella" totalsRowFunction="sum" dataDxfId="184" totalsRowDxfId="68"/>
    <tableColumn id="61" xr3:uid="{6E8CD092-0B45-4491-B161-B9E17C1E133F}" name="Museon julkaisemat kirjat (monografiat ja artikkelikokoelmat)" totalsRowFunction="sum" dataDxfId="183" totalsRowDxfId="67"/>
    <tableColumn id="62" xr3:uid="{59C0F1EF-56AF-463B-8073-BD0142CC50D4}" name="Museon julkaisemat aikakausjulkaisut (kirjat ja lehdet)" totalsRowFunction="sum" dataDxfId="182" totalsRowDxfId="66"/>
    <tableColumn id="63" xr3:uid="{940BE33B-497C-4B72-BBE8-7BE71D61811F}" name="Vuoden aikana julkaistut artikkelit" totalsRowFunction="sum" dataDxfId="181" totalsRowDxfId="65"/>
    <tableColumn id="64" xr3:uid="{A6B13C8A-642C-4A23-966B-D3E58379FAC5}" name="Vuoden aikana julkaistut vertaisarvioidut artikkelit " totalsRowFunction="sum" dataDxfId="180" totalsRowDxfId="64"/>
    <tableColumn id="65" xr3:uid="{D8AC02A0-032D-4171-8DA8-AFFCBF306C1C}" name="Museoiden vuosikertomukset tai vastaavat julkaisut" totalsRowFunction="sum" dataDxfId="179" totalsRowDxfId="63"/>
    <tableColumn id="66" xr3:uid="{FD7A8F68-88EE-481F-8BA6-F0969B2CFF80}" name="Onko museossa toteutettu nykydokumentointeja vuoden aikana?" dataDxfId="178" totalsRowDxfId="62"/>
    <tableColumn id="67" xr3:uid="{D49F7ED5-98EB-4106-B9FD-B4B25B6CAAC2}" name="Onko museolla kirjattu kokoelmapoliittinen ohjelma?" dataDxfId="177" totalsRowDxfId="61"/>
    <tableColumn id="68" xr3:uid="{021494CD-2413-4D3F-A784-9B4261B60121}" name="Esinekokoelmat: koko laajuus" totalsRowFunction="sum" dataDxfId="176" totalsRowDxfId="60"/>
    <tableColumn id="69" xr3:uid="{2B2F89A1-C7EE-4ABE-9599-8926C7FE421A}" name="Esinekokoelmat: vuoden kartunta " totalsRowFunction="sum" dataDxfId="175" totalsRowDxfId="59"/>
    <tableColumn id="70" xr3:uid="{C7786A3E-5391-48C1-AC30-DEE66E11CA1A}" name="Esinekokoelmat: kokoelmapoistot" totalsRowFunction="sum" dataDxfId="174" totalsRowDxfId="58"/>
    <tableColumn id="71" xr3:uid="{6664F6C8-1B8D-4722-91C5-4D8D5546A1D9}" name="Esinekokoelmat: montako objektia esinekokoelmista on luetteloitu sähköiseen kokoelmahallintajärjestelmään? " totalsRowFunction="sum" dataDxfId="173" totalsRowDxfId="57"/>
    <tableColumn id="72" xr3:uid="{4F7537E1-B318-4E5C-BE09-65B732806C7C}" name="Esinekokoelmat: montako objektia esinekokoelmista on digitoitu?" totalsRowFunction="sum" dataDxfId="172" totalsRowDxfId="56"/>
    <tableColumn id="73" xr3:uid="{41855574-271E-4DA2-9122-DBF3C1286331}" name="Esinekokoelmat: verkossa julkaistujen digitaalisten objektien kokonaismäärä" totalsRowFunction="sum" dataDxfId="171" totalsRowDxfId="55"/>
    <tableColumn id="74" xr3:uid="{514FD51D-7DD0-4390-93EC-AB5463172306}" name="Museon taidekokoelmat: koko laajuus" totalsRowFunction="sum" dataDxfId="170" totalsRowDxfId="54"/>
    <tableColumn id="75" xr3:uid="{EAB3B75B-0C81-4812-96AC-ED56CC1FAD1A}" name=" Museon taidekokoelmat: vuoden kartunta" totalsRowFunction="sum" dataDxfId="169" totalsRowDxfId="53"/>
    <tableColumn id="76" xr3:uid="{17B6892E-E3E2-426A-B215-CE01740275D9}" name="Museon taidekokoelmat: kokoelmapoistot" totalsRowFunction="sum" dataDxfId="168" totalsRowDxfId="52"/>
    <tableColumn id="77" xr3:uid="{44937F7B-5816-4E5C-817E-E44C9FBEB66F}" name="Museon taidekokoelmat:  montako objektia taidekokoelmista on luetteloitu sähköiseen kokoelmahallintajärjestelmään?" totalsRowFunction="sum" dataDxfId="167" totalsRowDxfId="51"/>
    <tableColumn id="78" xr3:uid="{FF890BF3-18AB-490F-AAEB-019B877AA9DD}" name="Museon taidekokoelmat: montako objektia taidekokoelmista on digitoitu?" totalsRowFunction="sum" dataDxfId="166" totalsRowDxfId="50"/>
    <tableColumn id="79" xr3:uid="{B2F8EB08-33B0-407B-B64A-11B46078567F}" name="Museon taidekokoelmat: verkossa julkaistujen digitaalisten objektien kokonaismäärä" totalsRowFunction="sum" dataDxfId="165" totalsRowDxfId="49"/>
    <tableColumn id="80" xr3:uid="{229AACBD-CBFE-44C7-AAFE-4AB4782310C1}" name="Julkisen taiteen kokoelmat: koko laajuus" totalsRowFunction="sum" dataDxfId="164" totalsRowDxfId="48"/>
    <tableColumn id="81" xr3:uid="{BA5B7889-B75C-473A-A28A-C5DE3E6C99AE}" name="Julkisen taiteen kokoelmat: vuoden kartunta" totalsRowFunction="sum" dataDxfId="163" totalsRowDxfId="47"/>
    <tableColumn id="82" xr3:uid="{00121960-C945-486E-8C9A-155132574F98}" name="Julkisen taiteen kokoelmat: kokoelmapoistot" totalsRowFunction="sum" dataDxfId="162" totalsRowDxfId="46"/>
    <tableColumn id="83" xr3:uid="{FA42719D-501F-4E67-BC6E-F59200ABF282}" name="Julkisen taiteen kokoelmat: montako objektia taidekokoelmista on luetteloitu sähköiseen kokoelmahallintajärjestelmään?" totalsRowFunction="sum" dataDxfId="161" totalsRowDxfId="45"/>
    <tableColumn id="84" xr3:uid="{7E476CCA-886C-43E1-A16D-7CFCCD95EA03}" name="Julkisen taiteen kokoelmat: montako objektia taidekokoelmista on digitoitu?" totalsRowFunction="sum" dataDxfId="160" totalsRowDxfId="44"/>
    <tableColumn id="85" xr3:uid="{5BE58DAC-4791-4857-B15C-18D206D19243}" name="Julkisen taiteen kokoelmat: verkossa julkaistujen digitaalisten objektien kokonaismäärä" totalsRowFunction="sum" dataDxfId="159" totalsRowDxfId="43"/>
    <tableColumn id="86" xr3:uid="{BEFB5089-FF86-4C99-B028-5049E1865347}" name="Luonnontieteelliset kokoelmat: koko laajuus" totalsRowFunction="sum" dataDxfId="158" totalsRowDxfId="42"/>
    <tableColumn id="87" xr3:uid="{6F81048D-C116-4234-9CF7-EB67AF8611C3}" name="Luonnontieteelliset kokoelmat: vuoden kartunta" totalsRowFunction="sum" dataDxfId="157" totalsRowDxfId="41"/>
    <tableColumn id="88" xr3:uid="{A8AC51A1-C3BB-4107-BD6A-B1AAA8FD6F26}" name="Luonnontieteelliset kokoelmat: kokoelmapoistot" totalsRowFunction="sum" dataDxfId="156" totalsRowDxfId="40"/>
    <tableColumn id="89" xr3:uid="{1513D7F2-F85B-4C89-A290-06F24CFC34EE}" name="Luonnontieteelliset kokoelmat:  montako objektia luonnontieteellisistä kokoelmista on luetteloitu sähköiseen kokoelmahallintajärjestelmään? " totalsRowFunction="sum" dataDxfId="155" totalsRowDxfId="39"/>
    <tableColumn id="90" xr3:uid="{5E2DED0B-70F6-41A2-A6B8-006675A71BFD}" name="Luonnontieteelliset kokoelmat: montako objektia luonnontieteellisistä kokoelmista on digitoitu?" totalsRowFunction="sum" dataDxfId="154" totalsRowDxfId="38"/>
    <tableColumn id="91" xr3:uid="{160FABD4-9E58-4B09-A9AA-4E80572DD24B}" name="Luonnontieteelliset kokoelmat: verkossa julkaistujen digitaalisten objektien kokonaismäärä" totalsRowFunction="sum" dataDxfId="153" totalsRowDxfId="37"/>
    <tableColumn id="92" xr3:uid="{DD49CAD8-D083-4B43-B204-7C7D8F2482E2}" name="Valokuvakokoelmat: laajuus" totalsRowFunction="sum" dataDxfId="152" totalsRowDxfId="36"/>
    <tableColumn id="93" xr3:uid="{27051ABF-3B61-4B74-9FCA-53296A29D5AA}" name="Valokuvakokoelmat: vuoden kartunta" totalsRowFunction="sum" dataDxfId="151" totalsRowDxfId="35"/>
    <tableColumn id="94" xr3:uid="{44B2FB81-C931-4C86-B525-1B1BDC2F1761}" name="Valokuvakokoelmat: kokoelmapoistot" totalsRowFunction="sum" dataDxfId="150" totalsRowDxfId="34"/>
    <tableColumn id="95" xr3:uid="{908CA787-E143-43AE-9F30-1905F11A1179}" name="Valokuvakokoelmat: montako objektia valokuvakokoelmista on luetteloitu sähköiseen kokoelmahallintajärjestelmään?" totalsRowFunction="sum" dataDxfId="149" totalsRowDxfId="33"/>
    <tableColumn id="96" xr3:uid="{C7E53D85-976D-4ECC-AE34-022DDC02985D}" name="Valokuvakokoelmat: montako objektia valokuvakokoelmista on digitoitu?" totalsRowFunction="sum" dataDxfId="148" totalsRowDxfId="32"/>
    <tableColumn id="97" xr3:uid="{9D4BA0AD-4485-4471-9BA7-C40E4A43A336}" name="Valokuvakokoelmat: verkossa julkaistujen digitaalisten objektien kokonaismäärä" totalsRowFunction="sum" dataDxfId="147" totalsRowDxfId="31"/>
    <tableColumn id="98" xr3:uid="{9C58965B-E2C8-45E3-8423-0121FC0704E2}" name="Audiovisuaalinen aineisto: laajuus" totalsRowFunction="sum" dataDxfId="146" totalsRowDxfId="30"/>
    <tableColumn id="99" xr3:uid="{66B3CC45-51A1-4BAD-8AAC-FB7C93ABCA8A}" name="Audiovisuaalinen aineisto: vuoden kartunta" totalsRowFunction="sum" dataDxfId="145" totalsRowDxfId="29"/>
    <tableColumn id="100" xr3:uid="{7E9B45CB-9D29-491A-84D7-F2AE28AC8C64}" name="Audiovisuaalinen aineisto: kokoelmapoistot" totalsRowFunction="sum" dataDxfId="144" totalsRowDxfId="28"/>
    <tableColumn id="101" xr3:uid="{9D0E9601-534D-4759-A435-D78972CC8D58}" name="Audiovisuaalinen aineisto: montako objektia kokoelmista on luetteloitu sähköiseen kokoelmahallintajärjestelmään?" totalsRowFunction="sum" dataDxfId="143" totalsRowDxfId="27"/>
    <tableColumn id="102" xr3:uid="{4C9B62A6-5809-4994-90AB-2BFCC472A6CC}" name="Audiovisuaalinen aineisto: montako objektia audiovisuaalisesta aineistosta on digitoitu?" totalsRowFunction="sum" dataDxfId="142" totalsRowDxfId="26"/>
    <tableColumn id="103" xr3:uid="{75FDAC64-BD11-4C19-B052-C7BAF4C2A993}" name="Audiovisuaalinen aineisto: verkossa julkaistujen digitaalisten objektien kokonaismäärä" totalsRowFunction="sum" dataDxfId="141" totalsRowDxfId="25"/>
    <tableColumn id="105" xr3:uid="{147B4E31-E089-4B2E-B44C-77DF36C9AF1B}" name="Museon lainaan antamien objektien kokonaismäärä" totalsRowFunction="sum" dataDxfId="140" totalsRowDxfId="24"/>
    <tableColumn id="106" xr3:uid="{44C5906D-C28F-4ADC-B35E-D05F9484B58D}" name="Museon lainaan ottamien objektien kokonaismäärä" totalsRowFunction="sum" dataDxfId="139" totalsRowDxfId="23"/>
    <tableColumn id="107" xr3:uid="{5C245B89-7026-4E61-AEA6-630B4E841CDA}" name="Vakinainen, päätoiminen henkilökunta henkilötyövuosina" totalsRowFunction="sum" dataDxfId="138" totalsRowDxfId="22"/>
    <tableColumn id="110" xr3:uid="{F07F722C-78EE-4102-A47E-1D9DDB11B91A}" name="Todelliset henkilötyövuodet yhteensä" totalsRowFunction="sum" dataDxfId="137" totalsRowDxfId="21"/>
    <tableColumn id="113" xr3:uid="{9112B906-F1BB-4908-9934-21DE3492BD15}" name="Toimiiko museossa vapaaehtoistyöntekijöitä?" dataDxfId="136" totalsRowDxfId="20"/>
    <tableColumn id="115" xr3:uid="{ACC909F9-C48D-4452-9EE8-A54079EC24C5}" name="Vapaaehtoistyöntekijöiden työpanos tunteina vuodessa" totalsRowFunction="sum" dataDxfId="135" totalsRowDxfId="19"/>
    <tableColumn id="118" xr3:uid="{5494AFD4-3A6E-4EC6-9F57-C13ED3FC3CDD}" name="Palkkausmenot yhteensä" totalsRowFunction="sum" dataDxfId="134" totalsRowDxfId="18"/>
    <tableColumn id="121" xr3:uid="{97ED21AD-6D67-456C-9ABA-F81758874EAE}" name="Kiinteistömenot sekä korot ja poistot yhteensä" totalsRowFunction="sum" dataDxfId="133" totalsRowDxfId="17"/>
    <tableColumn id="122" xr3:uid="{1D4178EC-83D7-4F8D-AD9A-DAE8D05F9FDF}" name="Kokoelmahankintamenot" totalsRowFunction="sum" dataDxfId="132" totalsRowDxfId="16"/>
    <tableColumn id="123" xr3:uid="{D6F595C8-85A3-4768-9C74-BF9A34C21BBB}" name="Näyttelytoiminnan menot" totalsRowFunction="sum" dataDxfId="131" totalsRowDxfId="15"/>
    <tableColumn id="124" xr3:uid="{39CB89EA-A45E-4192-BAC3-367C631D17CD}" name="Markkinointi- ja viestintämenot" totalsRowFunction="sum" dataDxfId="130" totalsRowDxfId="14"/>
    <tableColumn id="125" xr3:uid="{B9F86CC6-634B-46AC-B7D5-A77019FBE484}" name="Muut menot" totalsRowFunction="sum" dataDxfId="129" totalsRowDxfId="13"/>
    <tableColumn id="127" xr3:uid="{09072C08-EFFB-4C81-88C6-46E72ECBDAD1}" name="Menot yhteensä" totalsRowFunction="sum" dataDxfId="128" totalsRowDxfId="12"/>
    <tableColumn id="129" xr3:uid="{C34FC6B6-CF12-414D-8D4F-79D8B0E7C5D4}" name="Valtionosuus (Museolaki 314/2019)" totalsRowFunction="sum" dataDxfId="127" totalsRowDxfId="11"/>
    <tableColumn id="130" xr3:uid="{A1D11FAA-D74F-4A24-BE0B-B6CFC9BC9320}" name="Valtionavustukset" totalsRowFunction="sum" dataDxfId="126" totalsRowDxfId="10"/>
    <tableColumn id="131" xr3:uid="{9A88758E-E282-448C-AC92-DF9D9EBFABBF}" name="Kunnan avustukset  (ei koske kunnallisia museoita)" totalsRowFunction="sum" dataDxfId="125" totalsRowDxfId="9"/>
    <tableColumn id="132" xr3:uid="{9E4A46FD-876A-476E-8FB4-A2A25EDFCDDB}" name="Muut toiminta-avustukset" totalsRowFunction="sum" dataDxfId="124" totalsRowDxfId="8"/>
    <tableColumn id="133" xr3:uid="{E7A7EE98-D2F2-416B-A503-160D357F554E}" name="Muut hankeavustukset" totalsRowFunction="sum" dataDxfId="123" totalsRowDxfId="7"/>
    <tableColumn id="134" xr3:uid="{A6840FD4-7F21-4BE4-9773-1B8C6E3970D1}" name="EU-tuet ja -avustukset" totalsRowFunction="sum" dataDxfId="122" totalsRowDxfId="6"/>
    <tableColumn id="136" xr3:uid="{E8E7DB35-B61E-42BB-97F7-00BA644C4CD7}" name="Sponsorituki" totalsRowFunction="sum" dataDxfId="121" totalsRowDxfId="5"/>
    <tableColumn id="137" xr3:uid="{00324FBD-5D04-4EEE-AD75-27384855A3ED}" name=" Pääsymaksutulot" totalsRowFunction="sum" dataDxfId="120" totalsRowDxfId="4"/>
    <tableColumn id="138" xr3:uid="{5722DE33-65AC-49F0-92AA-650E965924AD}" name="Palvelu- ja myyntitulot" totalsRowFunction="sum" dataDxfId="119" totalsRowDxfId="3"/>
    <tableColumn id="139" xr3:uid="{28A5DE69-703E-44C3-ABEE-DEE23787CD5B}" name="Muut omatoimiset tulot " totalsRowFunction="sum" dataDxfId="118" totalsRowDxfId="2"/>
    <tableColumn id="140" xr3:uid="{F572ABAA-B6F2-4A9A-BE45-CD91D5C023FF}" name="Omat tulot yhteensä " totalsRowFunction="sum" dataDxfId="117" totalsRowDxfId="1"/>
    <tableColumn id="141" xr3:uid="{27E29086-8AA9-42F8-8F2D-80D38469DD17}" name="Tulot yhteensä" totalsRowFunction="sum" dataDxfId="116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6-08-14T11:04:55.35" personId="{09127435-A514-498D-A634-3524276B7838}" id="{B052E010-A2A2-4A3B-A898-72E841592BE9}">
    <text>Päivitetty 28.8.2026
Korjattu:
- Kristiinankaupungin kaupunginmuseo Carlsro: Valtionosuus (Museolaki 314/2019) ja Tulot yhteensä
- Turun kaupunginmuseo: Valtionosuus (Museolaki 314/2019) ja Tulot yhteensä
- Vantaan taidemuseo Artsi: Valtionosuus (Museolaki 314/2019) ja Tulot yhteensä
- WAM Turun kaupungin taidemuseo: Valtionosuus (Museolaki 314/2019) ja Tulot yhteensä
- Postimuseo: Tulot yhteensä
Päivitetty 14.8.2026
Korjattu:
- Postimuseo: Valtionavustukset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62"/>
  <sheetViews>
    <sheetView tabSelected="1" workbookViewId="0">
      <selection activeCell="A3" sqref="A3"/>
    </sheetView>
  </sheetViews>
  <sheetFormatPr defaultRowHeight="14.5" x14ac:dyDescent="0.35"/>
  <cols>
    <col min="1" max="1" width="43.81640625" bestFit="1" customWidth="1"/>
    <col min="2" max="2" width="17.81640625" customWidth="1"/>
    <col min="3" max="3" width="16.26953125" bestFit="1" customWidth="1"/>
    <col min="4" max="4" width="26.453125" bestFit="1" customWidth="1"/>
    <col min="5" max="5" width="33" bestFit="1" customWidth="1"/>
    <col min="6" max="6" width="15" bestFit="1" customWidth="1"/>
    <col min="7" max="44" width="15.7265625" customWidth="1"/>
    <col min="45" max="45" width="32" bestFit="1" customWidth="1"/>
    <col min="46" max="122" width="15.7265625" customWidth="1"/>
  </cols>
  <sheetData>
    <row r="1" spans="1:122" ht="21" x14ac:dyDescent="0.5">
      <c r="A1" s="1" t="s">
        <v>0</v>
      </c>
      <c r="B1" s="1"/>
    </row>
    <row r="2" spans="1:122" x14ac:dyDescent="0.35">
      <c r="A2" s="2" t="s">
        <v>519</v>
      </c>
      <c r="B2" s="2" t="s">
        <v>520</v>
      </c>
    </row>
    <row r="3" spans="1:122" x14ac:dyDescent="0.35">
      <c r="A3" s="2" t="s">
        <v>521</v>
      </c>
      <c r="B3" s="2" t="s">
        <v>522</v>
      </c>
    </row>
    <row r="4" spans="1:122" x14ac:dyDescent="0.35">
      <c r="A4" s="2" t="s">
        <v>523</v>
      </c>
      <c r="B4" s="2" t="s">
        <v>524</v>
      </c>
    </row>
    <row r="5" spans="1:122" x14ac:dyDescent="0.35">
      <c r="A5" s="2" t="s">
        <v>527</v>
      </c>
      <c r="B5" s="3">
        <v>46262</v>
      </c>
      <c r="CV5" s="7" t="s">
        <v>525</v>
      </c>
    </row>
    <row r="6" spans="1:122" s="4" customFormat="1" ht="13" x14ac:dyDescent="0.3">
      <c r="G6" s="4" t="s">
        <v>1</v>
      </c>
      <c r="H6" s="4" t="s">
        <v>2</v>
      </c>
      <c r="I6" s="4" t="s">
        <v>3</v>
      </c>
      <c r="J6" s="4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4" t="s">
        <v>11</v>
      </c>
      <c r="R6" s="4" t="s">
        <v>12</v>
      </c>
      <c r="S6" s="4" t="s">
        <v>13</v>
      </c>
      <c r="T6" s="4" t="s">
        <v>14</v>
      </c>
      <c r="U6" s="4" t="s">
        <v>15</v>
      </c>
      <c r="V6" s="4" t="s">
        <v>16</v>
      </c>
      <c r="W6" s="4" t="s">
        <v>17</v>
      </c>
      <c r="X6" s="4" t="s">
        <v>18</v>
      </c>
      <c r="Y6" s="4" t="s">
        <v>19</v>
      </c>
      <c r="Z6" s="4" t="s">
        <v>20</v>
      </c>
      <c r="AA6" s="4" t="s">
        <v>21</v>
      </c>
      <c r="AB6" s="4" t="s">
        <v>22</v>
      </c>
      <c r="AC6" s="4" t="s">
        <v>23</v>
      </c>
      <c r="AD6" s="4" t="s">
        <v>24</v>
      </c>
      <c r="AE6" s="4" t="s">
        <v>25</v>
      </c>
      <c r="AF6" s="4" t="s">
        <v>26</v>
      </c>
      <c r="AG6" s="4" t="s">
        <v>27</v>
      </c>
      <c r="AH6" s="4" t="s">
        <v>28</v>
      </c>
      <c r="AI6" s="4" t="s">
        <v>29</v>
      </c>
      <c r="AJ6" s="4" t="s">
        <v>30</v>
      </c>
      <c r="AK6" s="4" t="s">
        <v>31</v>
      </c>
      <c r="AL6" s="4" t="s">
        <v>32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38</v>
      </c>
      <c r="AS6" s="4" t="s">
        <v>39</v>
      </c>
      <c r="AT6" s="4" t="s">
        <v>40</v>
      </c>
      <c r="AU6" s="4" t="s">
        <v>41</v>
      </c>
      <c r="AV6" s="4" t="s">
        <v>42</v>
      </c>
      <c r="AW6" s="4" t="s">
        <v>43</v>
      </c>
      <c r="AX6" s="4" t="s">
        <v>44</v>
      </c>
      <c r="AY6" s="4" t="s">
        <v>45</v>
      </c>
      <c r="AZ6" s="4" t="s">
        <v>46</v>
      </c>
      <c r="BA6" s="4" t="s">
        <v>47</v>
      </c>
      <c r="BB6" s="4" t="s">
        <v>48</v>
      </c>
      <c r="BC6" s="4" t="s">
        <v>49</v>
      </c>
      <c r="BD6" s="4" t="s">
        <v>50</v>
      </c>
      <c r="BE6" s="4" t="s">
        <v>51</v>
      </c>
      <c r="BF6" s="4" t="s">
        <v>52</v>
      </c>
      <c r="BG6" s="4" t="s">
        <v>53</v>
      </c>
      <c r="BH6" s="4" t="s">
        <v>54</v>
      </c>
      <c r="BI6" s="4" t="s">
        <v>55</v>
      </c>
      <c r="BJ6" s="4" t="s">
        <v>56</v>
      </c>
      <c r="BK6" s="4" t="s">
        <v>57</v>
      </c>
      <c r="BL6" s="4" t="s">
        <v>58</v>
      </c>
      <c r="BM6" s="4" t="s">
        <v>59</v>
      </c>
      <c r="BN6" s="4" t="s">
        <v>60</v>
      </c>
      <c r="BO6" s="4" t="s">
        <v>61</v>
      </c>
      <c r="BP6" s="4" t="s">
        <v>62</v>
      </c>
      <c r="BQ6" s="4" t="s">
        <v>63</v>
      </c>
      <c r="BR6" s="4" t="s">
        <v>64</v>
      </c>
      <c r="BS6" s="4" t="s">
        <v>65</v>
      </c>
      <c r="BT6" s="4" t="s">
        <v>66</v>
      </c>
      <c r="BU6" s="4" t="s">
        <v>67</v>
      </c>
      <c r="BV6" s="4" t="s">
        <v>68</v>
      </c>
      <c r="BW6" s="4" t="s">
        <v>69</v>
      </c>
      <c r="BX6" s="4" t="s">
        <v>70</v>
      </c>
      <c r="BY6" s="4" t="s">
        <v>71</v>
      </c>
      <c r="BZ6" s="4" t="s">
        <v>72</v>
      </c>
      <c r="CA6" s="4" t="s">
        <v>73</v>
      </c>
      <c r="CB6" s="4" t="s">
        <v>74</v>
      </c>
      <c r="CC6" s="4" t="s">
        <v>75</v>
      </c>
      <c r="CD6" s="4" t="s">
        <v>76</v>
      </c>
      <c r="CE6" s="4" t="s">
        <v>77</v>
      </c>
      <c r="CF6" s="4" t="s">
        <v>78</v>
      </c>
      <c r="CG6" s="4" t="s">
        <v>79</v>
      </c>
      <c r="CH6" s="4" t="s">
        <v>80</v>
      </c>
      <c r="CI6" s="4" t="s">
        <v>81</v>
      </c>
      <c r="CJ6" s="4" t="s">
        <v>82</v>
      </c>
      <c r="CK6" s="4" t="s">
        <v>83</v>
      </c>
      <c r="CL6" s="4" t="s">
        <v>84</v>
      </c>
      <c r="CM6" s="4" t="s">
        <v>85</v>
      </c>
      <c r="CN6" s="4" t="s">
        <v>86</v>
      </c>
      <c r="CO6" s="4" t="s">
        <v>87</v>
      </c>
      <c r="CP6" s="4" t="s">
        <v>88</v>
      </c>
      <c r="CQ6" s="4" t="s">
        <v>89</v>
      </c>
      <c r="CR6" s="4" t="s">
        <v>90</v>
      </c>
      <c r="CS6" s="4" t="s">
        <v>91</v>
      </c>
      <c r="CT6" s="4" t="s">
        <v>92</v>
      </c>
      <c r="CU6" s="4" t="s">
        <v>93</v>
      </c>
      <c r="CV6" s="4" t="s">
        <v>94</v>
      </c>
      <c r="CW6" s="4" t="s">
        <v>95</v>
      </c>
      <c r="CX6" s="4" t="s">
        <v>96</v>
      </c>
      <c r="CY6" s="4" t="s">
        <v>97</v>
      </c>
      <c r="CZ6" s="4" t="s">
        <v>98</v>
      </c>
      <c r="DA6" s="4" t="s">
        <v>99</v>
      </c>
      <c r="DB6" s="4" t="s">
        <v>100</v>
      </c>
      <c r="DC6" s="4" t="s">
        <v>101</v>
      </c>
      <c r="DD6" s="4" t="s">
        <v>102</v>
      </c>
      <c r="DE6" s="4" t="s">
        <v>103</v>
      </c>
      <c r="DF6" s="4" t="s">
        <v>104</v>
      </c>
      <c r="DG6" s="4" t="s">
        <v>105</v>
      </c>
      <c r="DH6" s="4" t="s">
        <v>106</v>
      </c>
      <c r="DI6" s="4" t="s">
        <v>107</v>
      </c>
      <c r="DJ6" s="4" t="s">
        <v>108</v>
      </c>
      <c r="DK6" s="4" t="s">
        <v>109</v>
      </c>
      <c r="DL6" s="4" t="s">
        <v>110</v>
      </c>
      <c r="DM6" s="4" t="s">
        <v>111</v>
      </c>
      <c r="DN6" s="4" t="s">
        <v>112</v>
      </c>
      <c r="DO6" s="4" t="s">
        <v>113</v>
      </c>
      <c r="DP6" s="4" t="s">
        <v>114</v>
      </c>
      <c r="DQ6" s="4" t="s">
        <v>115</v>
      </c>
      <c r="DR6" s="4" t="s">
        <v>116</v>
      </c>
    </row>
    <row r="7" spans="1:122" s="6" customFormat="1" ht="117.5" x14ac:dyDescent="0.35">
      <c r="A7" s="5" t="s">
        <v>117</v>
      </c>
      <c r="B7" s="5" t="s">
        <v>118</v>
      </c>
      <c r="C7" s="5" t="s">
        <v>119</v>
      </c>
      <c r="D7" s="5" t="s">
        <v>120</v>
      </c>
      <c r="E7" s="5" t="s">
        <v>121</v>
      </c>
      <c r="F7" s="5" t="s">
        <v>122</v>
      </c>
      <c r="G7" s="5" t="s">
        <v>123</v>
      </c>
      <c r="H7" s="5" t="s">
        <v>124</v>
      </c>
      <c r="I7" s="5" t="s">
        <v>125</v>
      </c>
      <c r="J7" s="5" t="s">
        <v>126</v>
      </c>
      <c r="K7" s="5" t="s">
        <v>127</v>
      </c>
      <c r="L7" s="5" t="s">
        <v>128</v>
      </c>
      <c r="M7" s="5" t="s">
        <v>129</v>
      </c>
      <c r="N7" s="5" t="s">
        <v>130</v>
      </c>
      <c r="O7" s="5" t="s">
        <v>131</v>
      </c>
      <c r="P7" s="5" t="s">
        <v>132</v>
      </c>
      <c r="Q7" s="5" t="s">
        <v>133</v>
      </c>
      <c r="R7" s="5" t="s">
        <v>134</v>
      </c>
      <c r="S7" s="5" t="s">
        <v>135</v>
      </c>
      <c r="T7" s="5" t="s">
        <v>136</v>
      </c>
      <c r="U7" s="5" t="s">
        <v>137</v>
      </c>
      <c r="V7" s="5" t="s">
        <v>138</v>
      </c>
      <c r="W7" s="5" t="s">
        <v>139</v>
      </c>
      <c r="X7" s="5" t="s">
        <v>140</v>
      </c>
      <c r="Y7" s="5" t="s">
        <v>141</v>
      </c>
      <c r="Z7" s="5" t="s">
        <v>142</v>
      </c>
      <c r="AA7" s="5" t="s">
        <v>143</v>
      </c>
      <c r="AB7" s="5" t="s">
        <v>144</v>
      </c>
      <c r="AC7" s="5" t="s">
        <v>145</v>
      </c>
      <c r="AD7" s="5" t="s">
        <v>146</v>
      </c>
      <c r="AE7" s="5" t="s">
        <v>147</v>
      </c>
      <c r="AF7" s="5" t="s">
        <v>148</v>
      </c>
      <c r="AG7" s="5" t="s">
        <v>149</v>
      </c>
      <c r="AH7" s="5" t="s">
        <v>150</v>
      </c>
      <c r="AI7" s="5" t="s">
        <v>151</v>
      </c>
      <c r="AJ7" s="5" t="s">
        <v>152</v>
      </c>
      <c r="AK7" s="5" t="s">
        <v>153</v>
      </c>
      <c r="AL7" s="5" t="s">
        <v>154</v>
      </c>
      <c r="AM7" s="5" t="s">
        <v>155</v>
      </c>
      <c r="AN7" s="5" t="s">
        <v>156</v>
      </c>
      <c r="AO7" s="5" t="s">
        <v>157</v>
      </c>
      <c r="AP7" s="5" t="s">
        <v>158</v>
      </c>
      <c r="AQ7" s="5" t="s">
        <v>159</v>
      </c>
      <c r="AR7" s="5" t="s">
        <v>160</v>
      </c>
      <c r="AS7" s="5" t="s">
        <v>161</v>
      </c>
      <c r="AT7" s="5" t="s">
        <v>162</v>
      </c>
      <c r="AU7" s="5" t="s">
        <v>163</v>
      </c>
      <c r="AV7" s="5" t="s">
        <v>164</v>
      </c>
      <c r="AW7" s="5" t="s">
        <v>165</v>
      </c>
      <c r="AX7" s="5" t="s">
        <v>166</v>
      </c>
      <c r="AY7" s="5" t="s">
        <v>167</v>
      </c>
      <c r="AZ7" s="5" t="s">
        <v>168</v>
      </c>
      <c r="BA7" s="5" t="s">
        <v>169</v>
      </c>
      <c r="BB7" s="5" t="s">
        <v>170</v>
      </c>
      <c r="BC7" s="5" t="s">
        <v>171</v>
      </c>
      <c r="BD7" s="5" t="s">
        <v>172</v>
      </c>
      <c r="BE7" s="5" t="s">
        <v>173</v>
      </c>
      <c r="BF7" s="5" t="s">
        <v>174</v>
      </c>
      <c r="BG7" s="5" t="s">
        <v>175</v>
      </c>
      <c r="BH7" s="5" t="s">
        <v>176</v>
      </c>
      <c r="BI7" s="5" t="s">
        <v>177</v>
      </c>
      <c r="BJ7" s="5" t="s">
        <v>178</v>
      </c>
      <c r="BK7" s="5" t="s">
        <v>179</v>
      </c>
      <c r="BL7" s="5" t="s">
        <v>180</v>
      </c>
      <c r="BM7" s="5" t="s">
        <v>181</v>
      </c>
      <c r="BN7" s="5" t="s">
        <v>182</v>
      </c>
      <c r="BO7" s="5" t="s">
        <v>183</v>
      </c>
      <c r="BP7" s="5" t="s">
        <v>184</v>
      </c>
      <c r="BQ7" s="5" t="s">
        <v>185</v>
      </c>
      <c r="BR7" s="5" t="s">
        <v>186</v>
      </c>
      <c r="BS7" s="5" t="s">
        <v>187</v>
      </c>
      <c r="BT7" s="5" t="s">
        <v>188</v>
      </c>
      <c r="BU7" s="5" t="s">
        <v>189</v>
      </c>
      <c r="BV7" s="5" t="s">
        <v>190</v>
      </c>
      <c r="BW7" s="5" t="s">
        <v>191</v>
      </c>
      <c r="BX7" s="5" t="s">
        <v>192</v>
      </c>
      <c r="BY7" s="5" t="s">
        <v>193</v>
      </c>
      <c r="BZ7" s="5" t="s">
        <v>194</v>
      </c>
      <c r="CA7" s="5" t="s">
        <v>195</v>
      </c>
      <c r="CB7" s="5" t="s">
        <v>196</v>
      </c>
      <c r="CC7" s="5" t="s">
        <v>197</v>
      </c>
      <c r="CD7" s="5" t="s">
        <v>198</v>
      </c>
      <c r="CE7" s="5" t="s">
        <v>199</v>
      </c>
      <c r="CF7" s="5" t="s">
        <v>200</v>
      </c>
      <c r="CG7" s="5" t="s">
        <v>201</v>
      </c>
      <c r="CH7" s="5" t="s">
        <v>202</v>
      </c>
      <c r="CI7" s="5" t="s">
        <v>203</v>
      </c>
      <c r="CJ7" s="5" t="s">
        <v>204</v>
      </c>
      <c r="CK7" s="5" t="s">
        <v>205</v>
      </c>
      <c r="CL7" s="5" t="s">
        <v>206</v>
      </c>
      <c r="CM7" s="5" t="s">
        <v>207</v>
      </c>
      <c r="CN7" s="5" t="s">
        <v>208</v>
      </c>
      <c r="CO7" s="5" t="s">
        <v>209</v>
      </c>
      <c r="CP7" s="5" t="s">
        <v>210</v>
      </c>
      <c r="CQ7" s="5" t="s">
        <v>211</v>
      </c>
      <c r="CR7" s="5" t="s">
        <v>212</v>
      </c>
      <c r="CS7" s="5" t="s">
        <v>213</v>
      </c>
      <c r="CT7" s="5" t="s">
        <v>214</v>
      </c>
      <c r="CU7" s="5" t="s">
        <v>215</v>
      </c>
      <c r="CV7" s="5" t="s">
        <v>216</v>
      </c>
      <c r="CW7" s="5" t="s">
        <v>217</v>
      </c>
      <c r="CX7" s="5" t="s">
        <v>218</v>
      </c>
      <c r="CY7" s="5" t="s">
        <v>219</v>
      </c>
      <c r="CZ7" s="5" t="s">
        <v>220</v>
      </c>
      <c r="DA7" s="5" t="s">
        <v>221</v>
      </c>
      <c r="DB7" s="5" t="s">
        <v>222</v>
      </c>
      <c r="DC7" s="5" t="s">
        <v>223</v>
      </c>
      <c r="DD7" s="5" t="s">
        <v>224</v>
      </c>
      <c r="DE7" s="5" t="s">
        <v>225</v>
      </c>
      <c r="DF7" s="5" t="s">
        <v>226</v>
      </c>
      <c r="DG7" s="5" t="s">
        <v>227</v>
      </c>
      <c r="DH7" s="5" t="s">
        <v>228</v>
      </c>
      <c r="DI7" s="5" t="s">
        <v>229</v>
      </c>
      <c r="DJ7" s="5" t="s">
        <v>230</v>
      </c>
      <c r="DK7" s="5" t="s">
        <v>231</v>
      </c>
      <c r="DL7" s="5" t="s">
        <v>232</v>
      </c>
      <c r="DM7" s="5" t="s">
        <v>233</v>
      </c>
      <c r="DN7" s="5" t="s">
        <v>234</v>
      </c>
      <c r="DO7" s="5" t="s">
        <v>235</v>
      </c>
      <c r="DP7" s="5" t="s">
        <v>236</v>
      </c>
      <c r="DQ7" s="5" t="s">
        <v>237</v>
      </c>
      <c r="DR7" s="5" t="s">
        <v>238</v>
      </c>
    </row>
    <row r="8" spans="1:122" x14ac:dyDescent="0.35">
      <c r="A8" s="4" t="s">
        <v>239</v>
      </c>
      <c r="B8" s="4">
        <v>19</v>
      </c>
      <c r="C8" s="4" t="s">
        <v>240</v>
      </c>
      <c r="D8" s="4" t="s">
        <v>241</v>
      </c>
      <c r="E8" s="4" t="s">
        <v>242</v>
      </c>
      <c r="F8" s="4" t="s">
        <v>243</v>
      </c>
      <c r="G8" s="9">
        <v>87181</v>
      </c>
      <c r="H8" s="9">
        <v>8682</v>
      </c>
      <c r="I8" s="9">
        <v>95863</v>
      </c>
      <c r="J8" s="9">
        <v>5476</v>
      </c>
      <c r="K8" s="9">
        <v>2000</v>
      </c>
      <c r="L8" s="9">
        <v>0</v>
      </c>
      <c r="M8" s="9">
        <v>0</v>
      </c>
      <c r="N8" s="9">
        <v>368</v>
      </c>
      <c r="O8" s="9">
        <v>6986</v>
      </c>
      <c r="P8" s="9">
        <v>183</v>
      </c>
      <c r="Q8" s="9">
        <v>0</v>
      </c>
      <c r="R8" s="9">
        <v>0</v>
      </c>
      <c r="S8" s="9">
        <v>0</v>
      </c>
      <c r="T8" s="9">
        <v>20</v>
      </c>
      <c r="U8" s="9">
        <v>388</v>
      </c>
      <c r="V8" s="9">
        <v>120000</v>
      </c>
      <c r="W8" s="9">
        <v>4434</v>
      </c>
      <c r="X8" s="9">
        <v>5517</v>
      </c>
      <c r="Y8" s="9">
        <v>398</v>
      </c>
      <c r="Z8" s="9">
        <v>0</v>
      </c>
      <c r="AA8" s="9">
        <v>507</v>
      </c>
      <c r="AB8" s="9">
        <v>0</v>
      </c>
      <c r="AC8" s="9">
        <v>0</v>
      </c>
      <c r="AD8" s="9">
        <v>1369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4" t="s">
        <v>244</v>
      </c>
      <c r="AM8" s="4" t="s">
        <v>244</v>
      </c>
      <c r="AN8" s="4">
        <v>20</v>
      </c>
      <c r="AO8" s="4">
        <v>8</v>
      </c>
      <c r="AP8" s="4" t="s">
        <v>244</v>
      </c>
      <c r="AQ8" s="9"/>
      <c r="AR8" s="9"/>
      <c r="AS8" s="4" t="s">
        <v>245</v>
      </c>
      <c r="AT8" s="9">
        <v>8</v>
      </c>
      <c r="AU8" s="9">
        <v>0</v>
      </c>
      <c r="AV8" s="9">
        <v>0</v>
      </c>
      <c r="AW8" s="9">
        <v>8</v>
      </c>
      <c r="AX8" s="9">
        <v>7</v>
      </c>
      <c r="AY8" s="9">
        <v>0</v>
      </c>
      <c r="AZ8" s="9">
        <v>0</v>
      </c>
      <c r="BA8" s="9">
        <v>8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1</v>
      </c>
      <c r="BH8" s="4" t="s">
        <v>246</v>
      </c>
      <c r="BI8" s="4" t="s">
        <v>247</v>
      </c>
      <c r="BJ8" s="9">
        <v>20030</v>
      </c>
      <c r="BK8" s="9">
        <v>53</v>
      </c>
      <c r="BL8" s="9">
        <v>1</v>
      </c>
      <c r="BM8" s="9">
        <v>20030</v>
      </c>
      <c r="BN8" s="9">
        <v>4793</v>
      </c>
      <c r="BO8" s="9">
        <v>3159</v>
      </c>
      <c r="BP8" s="9">
        <v>662</v>
      </c>
      <c r="BQ8" s="9">
        <v>2</v>
      </c>
      <c r="BR8" s="9" t="s">
        <v>248</v>
      </c>
      <c r="BS8" s="9">
        <v>660</v>
      </c>
      <c r="BT8" s="9">
        <v>625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54963</v>
      </c>
      <c r="CI8" s="9">
        <v>200</v>
      </c>
      <c r="CJ8" s="9">
        <v>0</v>
      </c>
      <c r="CK8" s="9">
        <v>21250</v>
      </c>
      <c r="CL8" s="9">
        <v>50590</v>
      </c>
      <c r="CM8" s="9">
        <v>35</v>
      </c>
      <c r="CN8" s="9">
        <v>172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333</v>
      </c>
      <c r="CV8" s="4">
        <v>8.5</v>
      </c>
      <c r="CW8" s="4">
        <v>15.3</v>
      </c>
      <c r="CX8" s="4" t="s">
        <v>244</v>
      </c>
      <c r="CY8" s="9">
        <v>0</v>
      </c>
      <c r="CZ8" s="9">
        <v>859171</v>
      </c>
      <c r="DA8" s="9">
        <v>535171</v>
      </c>
      <c r="DB8" s="9">
        <v>16219</v>
      </c>
      <c r="DC8" s="9">
        <v>270907</v>
      </c>
      <c r="DD8" s="9">
        <v>39263</v>
      </c>
      <c r="DE8" s="9">
        <v>1644804</v>
      </c>
      <c r="DF8" s="9">
        <v>3365535</v>
      </c>
      <c r="DG8" s="9">
        <v>314907</v>
      </c>
      <c r="DH8" s="9">
        <v>21000</v>
      </c>
      <c r="DI8" s="9">
        <v>50000</v>
      </c>
      <c r="DJ8" s="9">
        <v>0</v>
      </c>
      <c r="DK8" s="9">
        <v>28000</v>
      </c>
      <c r="DL8" s="9">
        <v>0</v>
      </c>
      <c r="DM8" s="9">
        <v>0</v>
      </c>
      <c r="DN8" s="9">
        <v>591927</v>
      </c>
      <c r="DO8" s="9">
        <v>169559</v>
      </c>
      <c r="DP8" s="9">
        <v>0</v>
      </c>
      <c r="DQ8" s="9">
        <v>761486</v>
      </c>
      <c r="DR8" s="9">
        <v>1175393</v>
      </c>
    </row>
    <row r="9" spans="1:122" x14ac:dyDescent="0.35">
      <c r="A9" s="4" t="s">
        <v>249</v>
      </c>
      <c r="B9" s="4">
        <v>20</v>
      </c>
      <c r="C9" s="4" t="s">
        <v>250</v>
      </c>
      <c r="D9" s="4" t="s">
        <v>251</v>
      </c>
      <c r="E9" s="4" t="s">
        <v>242</v>
      </c>
      <c r="F9" s="4" t="s">
        <v>252</v>
      </c>
      <c r="G9" s="9">
        <v>4432</v>
      </c>
      <c r="H9" s="9">
        <v>11988</v>
      </c>
      <c r="I9" s="9">
        <v>16420</v>
      </c>
      <c r="J9" s="9">
        <v>6586</v>
      </c>
      <c r="K9" s="9">
        <v>2647</v>
      </c>
      <c r="L9" s="9">
        <v>594</v>
      </c>
      <c r="M9" s="9">
        <v>150</v>
      </c>
      <c r="N9" s="9">
        <v>264</v>
      </c>
      <c r="O9" s="9">
        <v>4002</v>
      </c>
      <c r="P9" s="9">
        <v>159</v>
      </c>
      <c r="Q9" s="9">
        <v>647</v>
      </c>
      <c r="R9" s="9">
        <v>9153</v>
      </c>
      <c r="S9" s="9">
        <v>625</v>
      </c>
      <c r="T9" s="9">
        <v>27</v>
      </c>
      <c r="U9" s="9">
        <v>938</v>
      </c>
      <c r="V9" s="9">
        <v>24584</v>
      </c>
      <c r="W9" s="9">
        <v>2861</v>
      </c>
      <c r="X9" s="9">
        <v>3033</v>
      </c>
      <c r="Y9" s="9">
        <v>19</v>
      </c>
      <c r="Z9" s="9">
        <v>0</v>
      </c>
      <c r="AA9" s="9">
        <v>0</v>
      </c>
      <c r="AB9" s="9">
        <v>0</v>
      </c>
      <c r="AC9" s="9">
        <v>0</v>
      </c>
      <c r="AD9" s="9">
        <v>305</v>
      </c>
      <c r="AE9" s="9">
        <v>1</v>
      </c>
      <c r="AF9" s="9">
        <v>93</v>
      </c>
      <c r="AG9" s="9">
        <v>0</v>
      </c>
      <c r="AH9" s="9">
        <v>0</v>
      </c>
      <c r="AI9" s="9">
        <v>0</v>
      </c>
      <c r="AJ9" s="9">
        <v>1</v>
      </c>
      <c r="AK9" s="9">
        <v>0</v>
      </c>
      <c r="AL9" s="4" t="s">
        <v>244</v>
      </c>
      <c r="AM9" s="4" t="s">
        <v>246</v>
      </c>
      <c r="AN9" s="4">
        <v>5</v>
      </c>
      <c r="AO9" s="4">
        <v>0</v>
      </c>
      <c r="AP9" s="4" t="s">
        <v>246</v>
      </c>
      <c r="AQ9" s="9">
        <v>46</v>
      </c>
      <c r="AR9" s="9">
        <v>138</v>
      </c>
      <c r="AS9" s="4" t="s">
        <v>245</v>
      </c>
      <c r="AT9" s="9">
        <v>9</v>
      </c>
      <c r="AU9" s="9">
        <v>1</v>
      </c>
      <c r="AV9" s="9">
        <v>0</v>
      </c>
      <c r="AW9" s="9">
        <v>10</v>
      </c>
      <c r="AX9" s="9">
        <v>10</v>
      </c>
      <c r="AY9" s="9">
        <v>0</v>
      </c>
      <c r="AZ9" s="9">
        <v>0</v>
      </c>
      <c r="BA9" s="9">
        <v>10</v>
      </c>
      <c r="BB9" s="9">
        <v>1</v>
      </c>
      <c r="BC9" s="9">
        <v>0</v>
      </c>
      <c r="BD9" s="9">
        <v>0</v>
      </c>
      <c r="BE9" s="9">
        <v>7</v>
      </c>
      <c r="BF9" s="9">
        <v>0</v>
      </c>
      <c r="BG9" s="9">
        <v>1</v>
      </c>
      <c r="BH9" s="4" t="s">
        <v>246</v>
      </c>
      <c r="BI9" s="4" t="s">
        <v>247</v>
      </c>
      <c r="BJ9" s="9"/>
      <c r="BK9" s="9"/>
      <c r="BL9" s="9"/>
      <c r="BM9" s="9"/>
      <c r="BN9" s="9"/>
      <c r="BO9" s="9"/>
      <c r="BP9" s="9">
        <v>3836</v>
      </c>
      <c r="BQ9" s="9">
        <v>10</v>
      </c>
      <c r="BR9" s="9">
        <v>0</v>
      </c>
      <c r="BS9" s="9">
        <v>3798</v>
      </c>
      <c r="BT9" s="9">
        <v>3798</v>
      </c>
      <c r="BU9" s="9">
        <v>0</v>
      </c>
      <c r="BV9" s="9">
        <v>822</v>
      </c>
      <c r="BW9" s="9">
        <v>0</v>
      </c>
      <c r="BX9" s="9">
        <v>0</v>
      </c>
      <c r="BY9" s="9">
        <v>772</v>
      </c>
      <c r="BZ9" s="9">
        <v>772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/>
      <c r="CO9" s="9"/>
      <c r="CP9" s="9"/>
      <c r="CQ9" s="9"/>
      <c r="CR9" s="9"/>
      <c r="CS9" s="9"/>
      <c r="CT9" s="9">
        <v>20</v>
      </c>
      <c r="CU9" s="9"/>
      <c r="CV9" s="4">
        <v>7.55</v>
      </c>
      <c r="CW9" s="4">
        <v>8.6999999999999993</v>
      </c>
      <c r="CX9" s="4" t="s">
        <v>246</v>
      </c>
      <c r="CY9" s="9">
        <v>0</v>
      </c>
      <c r="CZ9" s="9">
        <v>455954</v>
      </c>
      <c r="DA9" s="9">
        <v>228972</v>
      </c>
      <c r="DB9" s="9">
        <v>73071</v>
      </c>
      <c r="DC9" s="9">
        <v>66892</v>
      </c>
      <c r="DD9" s="9">
        <v>5588</v>
      </c>
      <c r="DE9" s="9">
        <v>68222</v>
      </c>
      <c r="DF9" s="9">
        <v>898699</v>
      </c>
      <c r="DG9" s="9">
        <v>163880</v>
      </c>
      <c r="DH9" s="9">
        <v>62090</v>
      </c>
      <c r="DI9" s="9"/>
      <c r="DJ9" s="9"/>
      <c r="DK9" s="9">
        <v>18884</v>
      </c>
      <c r="DL9" s="9"/>
      <c r="DM9" s="9"/>
      <c r="DN9" s="9">
        <v>20638</v>
      </c>
      <c r="DO9" s="9">
        <v>36297</v>
      </c>
      <c r="DP9" s="9">
        <v>13557</v>
      </c>
      <c r="DQ9" s="9">
        <v>70492</v>
      </c>
      <c r="DR9" s="9">
        <v>317052</v>
      </c>
    </row>
    <row r="10" spans="1:122" x14ac:dyDescent="0.35">
      <c r="A10" s="4" t="s">
        <v>253</v>
      </c>
      <c r="B10" s="4">
        <v>1485</v>
      </c>
      <c r="C10" s="4" t="s">
        <v>254</v>
      </c>
      <c r="D10" s="4" t="s">
        <v>255</v>
      </c>
      <c r="E10" s="4" t="s">
        <v>256</v>
      </c>
      <c r="F10" s="4" t="s">
        <v>243</v>
      </c>
      <c r="G10" s="9">
        <v>23521</v>
      </c>
      <c r="H10" s="9">
        <v>1096</v>
      </c>
      <c r="I10" s="9">
        <v>24617</v>
      </c>
      <c r="J10" s="9">
        <v>1596</v>
      </c>
      <c r="K10" s="9">
        <v>158</v>
      </c>
      <c r="L10" s="9">
        <v>0</v>
      </c>
      <c r="M10" s="9">
        <v>0</v>
      </c>
      <c r="N10" s="9">
        <v>594</v>
      </c>
      <c r="O10" s="9">
        <v>8765</v>
      </c>
      <c r="P10" s="9">
        <v>53</v>
      </c>
      <c r="Q10" s="9">
        <v>4</v>
      </c>
      <c r="R10" s="9">
        <v>25</v>
      </c>
      <c r="S10" s="9">
        <v>0</v>
      </c>
      <c r="T10" s="9">
        <v>14</v>
      </c>
      <c r="U10" s="9">
        <v>612</v>
      </c>
      <c r="V10" s="9">
        <v>0</v>
      </c>
      <c r="W10" s="9">
        <v>2700</v>
      </c>
      <c r="X10" s="9">
        <v>3107</v>
      </c>
      <c r="Y10" s="9">
        <v>28</v>
      </c>
      <c r="Z10" s="9">
        <v>0</v>
      </c>
      <c r="AA10" s="9">
        <v>0</v>
      </c>
      <c r="AB10" s="9">
        <v>0</v>
      </c>
      <c r="AC10" s="9">
        <v>0</v>
      </c>
      <c r="AD10" s="9">
        <v>70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4" t="s">
        <v>244</v>
      </c>
      <c r="AM10" s="4" t="s">
        <v>244</v>
      </c>
      <c r="AN10" s="4">
        <v>16</v>
      </c>
      <c r="AO10" s="4">
        <v>5</v>
      </c>
      <c r="AP10" s="4" t="s">
        <v>246</v>
      </c>
      <c r="AQ10" s="9">
        <v>2</v>
      </c>
      <c r="AR10" s="9">
        <v>14</v>
      </c>
      <c r="AS10" s="4" t="s">
        <v>257</v>
      </c>
      <c r="AT10" s="9"/>
      <c r="AU10" s="9">
        <v>1</v>
      </c>
      <c r="AV10" s="9"/>
      <c r="AW10" s="9">
        <v>1</v>
      </c>
      <c r="AX10" s="9">
        <v>1</v>
      </c>
      <c r="AY10" s="9"/>
      <c r="AZ10" s="9"/>
      <c r="BA10" s="9">
        <v>1</v>
      </c>
      <c r="BB10" s="9"/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4" t="s">
        <v>244</v>
      </c>
      <c r="BI10" s="4" t="s">
        <v>247</v>
      </c>
      <c r="BJ10" s="9">
        <v>2500</v>
      </c>
      <c r="BK10" s="9"/>
      <c r="BL10" s="9"/>
      <c r="BM10" s="9"/>
      <c r="BN10" s="9">
        <v>900</v>
      </c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8" t="s">
        <v>526</v>
      </c>
      <c r="CW10" s="8" t="s">
        <v>526</v>
      </c>
      <c r="CX10" s="4" t="s">
        <v>246</v>
      </c>
      <c r="CY10" s="9">
        <v>50</v>
      </c>
      <c r="CZ10" s="9">
        <v>189812</v>
      </c>
      <c r="DA10" s="9">
        <v>46333</v>
      </c>
      <c r="DB10" s="9">
        <v>0</v>
      </c>
      <c r="DC10" s="9">
        <v>2690</v>
      </c>
      <c r="DD10" s="9">
        <v>4273</v>
      </c>
      <c r="DE10" s="9">
        <v>82168</v>
      </c>
      <c r="DF10" s="9">
        <v>325276</v>
      </c>
      <c r="DG10" s="9"/>
      <c r="DH10" s="9">
        <v>70000</v>
      </c>
      <c r="DI10" s="9">
        <v>5000</v>
      </c>
      <c r="DJ10" s="9"/>
      <c r="DK10" s="9"/>
      <c r="DL10" s="9"/>
      <c r="DM10" s="9"/>
      <c r="DN10" s="9">
        <v>229443</v>
      </c>
      <c r="DO10" s="9">
        <v>31486</v>
      </c>
      <c r="DP10" s="9">
        <v>13177</v>
      </c>
      <c r="DQ10" s="9">
        <v>274106</v>
      </c>
      <c r="DR10" s="9">
        <v>349106</v>
      </c>
    </row>
    <row r="11" spans="1:122" x14ac:dyDescent="0.35">
      <c r="A11" s="4" t="s">
        <v>258</v>
      </c>
      <c r="B11" s="4">
        <v>21</v>
      </c>
      <c r="C11" s="4" t="s">
        <v>259</v>
      </c>
      <c r="D11" s="4" t="s">
        <v>260</v>
      </c>
      <c r="E11" s="4" t="s">
        <v>261</v>
      </c>
      <c r="F11" s="4" t="s">
        <v>243</v>
      </c>
      <c r="G11" s="9">
        <v>63503</v>
      </c>
      <c r="H11" s="9">
        <v>9575</v>
      </c>
      <c r="I11" s="9">
        <v>73078</v>
      </c>
      <c r="J11" s="9">
        <v>4377</v>
      </c>
      <c r="K11" s="9">
        <v>228</v>
      </c>
      <c r="L11" s="9">
        <v>357</v>
      </c>
      <c r="M11" s="9"/>
      <c r="N11" s="9">
        <v>3132</v>
      </c>
      <c r="O11" s="9">
        <v>40823</v>
      </c>
      <c r="P11" s="9">
        <v>110</v>
      </c>
      <c r="Q11" s="9">
        <v>91</v>
      </c>
      <c r="R11" s="9">
        <v>2432</v>
      </c>
      <c r="S11" s="9">
        <v>70</v>
      </c>
      <c r="T11" s="9">
        <v>18</v>
      </c>
      <c r="U11" s="9">
        <v>3241</v>
      </c>
      <c r="V11" s="9">
        <v>193000</v>
      </c>
      <c r="W11" s="9">
        <v>16882</v>
      </c>
      <c r="X11" s="9">
        <v>65900</v>
      </c>
      <c r="Y11" s="9">
        <v>790</v>
      </c>
      <c r="Z11" s="9"/>
      <c r="AA11" s="9">
        <v>2603</v>
      </c>
      <c r="AB11" s="9">
        <v>3796</v>
      </c>
      <c r="AC11" s="9"/>
      <c r="AD11" s="9">
        <v>4493</v>
      </c>
      <c r="AE11" s="9">
        <v>3</v>
      </c>
      <c r="AF11" s="9">
        <v>240</v>
      </c>
      <c r="AG11" s="9">
        <v>8</v>
      </c>
      <c r="AH11" s="9">
        <v>49540</v>
      </c>
      <c r="AI11" s="9"/>
      <c r="AJ11" s="9"/>
      <c r="AK11" s="9"/>
      <c r="AL11" s="4" t="s">
        <v>244</v>
      </c>
      <c r="AM11" s="4" t="s">
        <v>244</v>
      </c>
      <c r="AN11" s="4">
        <v>32</v>
      </c>
      <c r="AO11" s="4">
        <v>4</v>
      </c>
      <c r="AP11" s="4" t="s">
        <v>246</v>
      </c>
      <c r="AQ11" s="9">
        <v>3</v>
      </c>
      <c r="AR11" s="9">
        <v>22</v>
      </c>
      <c r="AS11" s="4" t="s">
        <v>245</v>
      </c>
      <c r="AT11" s="9">
        <v>2</v>
      </c>
      <c r="AU11" s="9">
        <v>0</v>
      </c>
      <c r="AV11" s="9">
        <v>1</v>
      </c>
      <c r="AW11" s="9">
        <v>3</v>
      </c>
      <c r="AX11" s="9"/>
      <c r="AY11" s="9"/>
      <c r="AZ11" s="9">
        <v>1</v>
      </c>
      <c r="BA11" s="9">
        <v>4</v>
      </c>
      <c r="BB11" s="9"/>
      <c r="BC11" s="9">
        <v>7</v>
      </c>
      <c r="BD11" s="9"/>
      <c r="BE11" s="9"/>
      <c r="BF11" s="9"/>
      <c r="BG11" s="9"/>
      <c r="BH11" s="4" t="s">
        <v>244</v>
      </c>
      <c r="BI11" s="4" t="s">
        <v>247</v>
      </c>
      <c r="BJ11" s="9">
        <v>265403</v>
      </c>
      <c r="BK11" s="9">
        <v>40</v>
      </c>
      <c r="BL11" s="9"/>
      <c r="BM11" s="9">
        <v>150058</v>
      </c>
      <c r="BN11" s="9">
        <v>149000</v>
      </c>
      <c r="BO11" s="9">
        <v>468</v>
      </c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>
        <v>64895</v>
      </c>
      <c r="CI11" s="9">
        <v>1307</v>
      </c>
      <c r="CJ11" s="9"/>
      <c r="CK11" s="9">
        <v>60551</v>
      </c>
      <c r="CL11" s="9">
        <v>60551</v>
      </c>
      <c r="CM11" s="9">
        <v>222</v>
      </c>
      <c r="CN11" s="9">
        <v>256</v>
      </c>
      <c r="CO11" s="9"/>
      <c r="CP11" s="9"/>
      <c r="CQ11" s="9"/>
      <c r="CR11" s="9"/>
      <c r="CS11" s="9"/>
      <c r="CT11" s="9">
        <v>330</v>
      </c>
      <c r="CU11" s="9">
        <v>867</v>
      </c>
      <c r="CV11" s="4">
        <v>21.5</v>
      </c>
      <c r="CW11" s="4">
        <v>29</v>
      </c>
      <c r="CX11" s="4" t="s">
        <v>244</v>
      </c>
      <c r="CY11" s="9"/>
      <c r="CZ11" s="9">
        <v>1494745</v>
      </c>
      <c r="DA11" s="9">
        <v>583173</v>
      </c>
      <c r="DB11" s="9">
        <v>1000</v>
      </c>
      <c r="DC11" s="9">
        <v>33416</v>
      </c>
      <c r="DD11" s="9">
        <v>13625</v>
      </c>
      <c r="DE11" s="9">
        <v>630363</v>
      </c>
      <c r="DF11" s="9">
        <v>2756322</v>
      </c>
      <c r="DG11" s="9">
        <v>944734</v>
      </c>
      <c r="DH11" s="9">
        <v>58000</v>
      </c>
      <c r="DI11" s="9">
        <v>393800</v>
      </c>
      <c r="DJ11" s="9"/>
      <c r="DK11" s="9"/>
      <c r="DL11" s="9">
        <v>24324</v>
      </c>
      <c r="DM11" s="9">
        <v>6000</v>
      </c>
      <c r="DN11" s="9">
        <v>623972</v>
      </c>
      <c r="DO11" s="9">
        <v>427954</v>
      </c>
      <c r="DP11" s="9">
        <v>286123</v>
      </c>
      <c r="DQ11" s="9">
        <v>1344049</v>
      </c>
      <c r="DR11" s="9">
        <v>2773567</v>
      </c>
    </row>
    <row r="12" spans="1:122" x14ac:dyDescent="0.35">
      <c r="A12" s="4" t="s">
        <v>262</v>
      </c>
      <c r="B12" s="4">
        <v>22</v>
      </c>
      <c r="C12" s="4" t="s">
        <v>263</v>
      </c>
      <c r="D12" s="4" t="s">
        <v>255</v>
      </c>
      <c r="E12" s="4" t="s">
        <v>242</v>
      </c>
      <c r="F12" s="4" t="s">
        <v>264</v>
      </c>
      <c r="G12" s="9">
        <v>200475</v>
      </c>
      <c r="H12" s="9">
        <v>58018</v>
      </c>
      <c r="I12" s="9">
        <v>258493</v>
      </c>
      <c r="J12" s="9">
        <v>6734</v>
      </c>
      <c r="K12" s="9">
        <v>0</v>
      </c>
      <c r="L12" s="9">
        <v>0</v>
      </c>
      <c r="M12" s="9">
        <v>0</v>
      </c>
      <c r="N12" s="9">
        <v>377</v>
      </c>
      <c r="O12" s="9">
        <v>5537</v>
      </c>
      <c r="P12" s="9">
        <v>133</v>
      </c>
      <c r="Q12" s="9">
        <v>17</v>
      </c>
      <c r="R12" s="9">
        <v>277</v>
      </c>
      <c r="S12" s="9">
        <v>14</v>
      </c>
      <c r="T12" s="9">
        <v>24</v>
      </c>
      <c r="U12" s="9">
        <v>418</v>
      </c>
      <c r="V12" s="9">
        <v>786000</v>
      </c>
      <c r="W12" s="9">
        <v>23000</v>
      </c>
      <c r="X12" s="9">
        <v>43093</v>
      </c>
      <c r="Y12" s="9">
        <v>327</v>
      </c>
      <c r="Z12" s="9">
        <v>2425</v>
      </c>
      <c r="AA12" s="9">
        <v>2857</v>
      </c>
      <c r="AB12" s="9">
        <v>0</v>
      </c>
      <c r="AC12" s="9">
        <v>0</v>
      </c>
      <c r="AD12" s="9">
        <v>3600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9</v>
      </c>
      <c r="AK12" s="9">
        <v>0</v>
      </c>
      <c r="AL12" s="4" t="s">
        <v>244</v>
      </c>
      <c r="AM12" s="4" t="s">
        <v>246</v>
      </c>
      <c r="AN12" s="4">
        <v>22</v>
      </c>
      <c r="AO12" s="4">
        <v>0</v>
      </c>
      <c r="AP12" s="4" t="s">
        <v>246</v>
      </c>
      <c r="AQ12" s="9">
        <v>2</v>
      </c>
      <c r="AR12" s="9">
        <v>15</v>
      </c>
      <c r="AS12" s="4" t="s">
        <v>245</v>
      </c>
      <c r="AT12" s="9">
        <v>3</v>
      </c>
      <c r="AU12" s="9">
        <v>0</v>
      </c>
      <c r="AV12" s="9">
        <v>0</v>
      </c>
      <c r="AW12" s="9">
        <v>3</v>
      </c>
      <c r="AX12" s="9">
        <v>3</v>
      </c>
      <c r="AY12" s="9">
        <v>0</v>
      </c>
      <c r="AZ12" s="9">
        <v>1</v>
      </c>
      <c r="BA12" s="9">
        <v>4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4" t="s">
        <v>244</v>
      </c>
      <c r="BI12" s="4" t="s">
        <v>247</v>
      </c>
      <c r="BJ12" s="9">
        <v>300</v>
      </c>
      <c r="BK12" s="9">
        <v>0</v>
      </c>
      <c r="BL12" s="9">
        <v>0</v>
      </c>
      <c r="BM12" s="9">
        <v>184</v>
      </c>
      <c r="BN12" s="9">
        <v>3</v>
      </c>
      <c r="BO12" s="9">
        <v>0</v>
      </c>
      <c r="BP12" s="9">
        <v>6440</v>
      </c>
      <c r="BQ12" s="9">
        <v>18</v>
      </c>
      <c r="BR12" s="9">
        <v>0</v>
      </c>
      <c r="BS12" s="9">
        <v>6440</v>
      </c>
      <c r="BT12" s="9">
        <v>3500</v>
      </c>
      <c r="BU12" s="9">
        <v>67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15409</v>
      </c>
      <c r="CI12" s="9">
        <v>679</v>
      </c>
      <c r="CJ12" s="9">
        <v>0</v>
      </c>
      <c r="CK12" s="9">
        <v>0</v>
      </c>
      <c r="CL12" s="9">
        <v>11025</v>
      </c>
      <c r="CM12" s="9">
        <v>0</v>
      </c>
      <c r="CN12" s="9">
        <v>60</v>
      </c>
      <c r="CO12" s="9">
        <v>0</v>
      </c>
      <c r="CP12" s="9">
        <v>0</v>
      </c>
      <c r="CQ12" s="9">
        <v>0</v>
      </c>
      <c r="CR12" s="9">
        <v>23</v>
      </c>
      <c r="CS12" s="9">
        <v>0</v>
      </c>
      <c r="CT12" s="9">
        <v>68</v>
      </c>
      <c r="CU12" s="9">
        <v>63</v>
      </c>
      <c r="CV12" s="4">
        <v>37.700000000000003</v>
      </c>
      <c r="CW12" s="4">
        <v>65.900000000000006</v>
      </c>
      <c r="CX12" s="4" t="s">
        <v>244</v>
      </c>
      <c r="CY12" s="9">
        <v>0</v>
      </c>
      <c r="CZ12" s="9">
        <v>3879286</v>
      </c>
      <c r="DA12" s="9">
        <v>1506097</v>
      </c>
      <c r="DB12" s="9">
        <v>25</v>
      </c>
      <c r="DC12" s="9">
        <v>1613069</v>
      </c>
      <c r="DD12" s="9">
        <v>621630</v>
      </c>
      <c r="DE12" s="9">
        <v>1017059</v>
      </c>
      <c r="DF12" s="9">
        <v>8637166</v>
      </c>
      <c r="DG12" s="9">
        <v>565548</v>
      </c>
      <c r="DH12" s="9">
        <v>0</v>
      </c>
      <c r="DI12" s="9">
        <v>0</v>
      </c>
      <c r="DJ12" s="9">
        <v>256478</v>
      </c>
      <c r="DK12" s="9">
        <v>0</v>
      </c>
      <c r="DL12" s="9">
        <v>0</v>
      </c>
      <c r="DM12" s="9">
        <v>420044</v>
      </c>
      <c r="DN12" s="9">
        <v>2093664</v>
      </c>
      <c r="DO12" s="9">
        <v>207571</v>
      </c>
      <c r="DP12" s="9">
        <v>1689</v>
      </c>
      <c r="DQ12" s="9">
        <v>2722968</v>
      </c>
      <c r="DR12" s="9">
        <v>3544994</v>
      </c>
    </row>
    <row r="13" spans="1:122" x14ac:dyDescent="0.35">
      <c r="A13" s="4" t="s">
        <v>265</v>
      </c>
      <c r="B13" s="4">
        <v>1507</v>
      </c>
      <c r="C13" s="4" t="s">
        <v>263</v>
      </c>
      <c r="D13" s="4" t="s">
        <v>255</v>
      </c>
      <c r="E13" s="4" t="s">
        <v>261</v>
      </c>
      <c r="F13" s="4" t="s">
        <v>243</v>
      </c>
      <c r="G13" s="9">
        <v>104251</v>
      </c>
      <c r="H13" s="9">
        <v>30064</v>
      </c>
      <c r="I13" s="9">
        <v>134315</v>
      </c>
      <c r="J13" s="9">
        <v>7549</v>
      </c>
      <c r="K13" s="9">
        <v>0</v>
      </c>
      <c r="L13" s="9">
        <v>1986</v>
      </c>
      <c r="M13" s="9">
        <v>2000</v>
      </c>
      <c r="N13" s="9">
        <v>603</v>
      </c>
      <c r="O13" s="9">
        <v>6992</v>
      </c>
      <c r="P13" s="9">
        <v>142</v>
      </c>
      <c r="Q13" s="9">
        <v>115</v>
      </c>
      <c r="R13" s="9">
        <v>2192</v>
      </c>
      <c r="S13" s="9">
        <v>53</v>
      </c>
      <c r="T13" s="9">
        <v>87</v>
      </c>
      <c r="U13" s="9">
        <v>805</v>
      </c>
      <c r="V13" s="9">
        <v>312000</v>
      </c>
      <c r="W13" s="9">
        <v>22023</v>
      </c>
      <c r="X13" s="9">
        <v>41494</v>
      </c>
      <c r="Y13" s="9">
        <v>180</v>
      </c>
      <c r="Z13" s="9">
        <v>0</v>
      </c>
      <c r="AA13" s="9">
        <v>1639</v>
      </c>
      <c r="AB13" s="9">
        <v>4772</v>
      </c>
      <c r="AC13" s="9">
        <v>5740</v>
      </c>
      <c r="AD13" s="9">
        <v>3012</v>
      </c>
      <c r="AE13" s="9">
        <v>16</v>
      </c>
      <c r="AF13" s="9">
        <v>1702</v>
      </c>
      <c r="AG13" s="9">
        <v>0</v>
      </c>
      <c r="AH13" s="9">
        <v>0</v>
      </c>
      <c r="AI13" s="9">
        <v>0</v>
      </c>
      <c r="AJ13" s="9">
        <v>28</v>
      </c>
      <c r="AK13" s="9">
        <v>0</v>
      </c>
      <c r="AL13" s="4" t="s">
        <v>244</v>
      </c>
      <c r="AM13" s="4" t="s">
        <v>244</v>
      </c>
      <c r="AN13" s="4">
        <v>20</v>
      </c>
      <c r="AO13" s="4">
        <v>2</v>
      </c>
      <c r="AP13" s="4" t="s">
        <v>246</v>
      </c>
      <c r="AQ13" s="9">
        <v>12</v>
      </c>
      <c r="AR13" s="9">
        <v>47</v>
      </c>
      <c r="AS13" s="4" t="s">
        <v>245</v>
      </c>
      <c r="AT13" s="9">
        <v>4</v>
      </c>
      <c r="AU13" s="9">
        <v>0</v>
      </c>
      <c r="AV13" s="9">
        <v>0</v>
      </c>
      <c r="AW13" s="9">
        <v>4</v>
      </c>
      <c r="AX13" s="9">
        <v>0</v>
      </c>
      <c r="AY13" s="9">
        <v>1</v>
      </c>
      <c r="AZ13" s="9">
        <v>1</v>
      </c>
      <c r="BA13" s="9">
        <v>6</v>
      </c>
      <c r="BB13" s="9">
        <v>1</v>
      </c>
      <c r="BC13" s="9">
        <v>0</v>
      </c>
      <c r="BD13" s="9">
        <v>0</v>
      </c>
      <c r="BE13" s="9">
        <v>6</v>
      </c>
      <c r="BF13" s="9">
        <v>1</v>
      </c>
      <c r="BG13" s="9">
        <v>0</v>
      </c>
      <c r="BH13" s="4" t="s">
        <v>244</v>
      </c>
      <c r="BI13" s="4" t="s">
        <v>247</v>
      </c>
      <c r="BJ13" s="9">
        <v>75826</v>
      </c>
      <c r="BK13" s="9">
        <v>26</v>
      </c>
      <c r="BL13" s="9">
        <v>1961</v>
      </c>
      <c r="BM13" s="9">
        <v>70055</v>
      </c>
      <c r="BN13" s="9">
        <v>66000</v>
      </c>
      <c r="BO13" s="9">
        <v>1535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285000</v>
      </c>
      <c r="CI13" s="9">
        <v>0</v>
      </c>
      <c r="CJ13" s="9">
        <v>0</v>
      </c>
      <c r="CK13" s="9">
        <v>111875</v>
      </c>
      <c r="CL13" s="9">
        <v>95972</v>
      </c>
      <c r="CM13" s="9">
        <v>5693</v>
      </c>
      <c r="CN13" s="9">
        <v>437</v>
      </c>
      <c r="CO13" s="9">
        <v>31</v>
      </c>
      <c r="CP13" s="9">
        <v>0</v>
      </c>
      <c r="CQ13" s="9">
        <v>224</v>
      </c>
      <c r="CR13" s="9">
        <v>279</v>
      </c>
      <c r="CS13" s="9">
        <v>0</v>
      </c>
      <c r="CT13" s="9">
        <v>508</v>
      </c>
      <c r="CU13" s="9">
        <v>160</v>
      </c>
      <c r="CV13" s="4">
        <v>44.1</v>
      </c>
      <c r="CW13" s="4">
        <v>52.4</v>
      </c>
      <c r="CX13" s="4" t="s">
        <v>244</v>
      </c>
      <c r="CY13" s="9">
        <v>0</v>
      </c>
      <c r="CZ13" s="9">
        <v>3918973</v>
      </c>
      <c r="DA13" s="9">
        <v>1930665</v>
      </c>
      <c r="DB13" s="9">
        <v>0</v>
      </c>
      <c r="DC13" s="9">
        <v>507275</v>
      </c>
      <c r="DD13" s="9">
        <v>215716</v>
      </c>
      <c r="DE13" s="9">
        <v>1271657</v>
      </c>
      <c r="DF13" s="9">
        <v>7844286</v>
      </c>
      <c r="DG13" s="9">
        <v>2493136</v>
      </c>
      <c r="DH13" s="9">
        <v>1706772</v>
      </c>
      <c r="DI13" s="9">
        <v>25860</v>
      </c>
      <c r="DJ13" s="9">
        <v>1214950</v>
      </c>
      <c r="DK13" s="9">
        <v>257397</v>
      </c>
      <c r="DL13" s="9">
        <v>0</v>
      </c>
      <c r="DM13" s="9">
        <v>86905</v>
      </c>
      <c r="DN13" s="9">
        <v>1196888</v>
      </c>
      <c r="DO13" s="9">
        <v>738731</v>
      </c>
      <c r="DP13" s="9">
        <v>325005</v>
      </c>
      <c r="DQ13" s="9">
        <v>2347529</v>
      </c>
      <c r="DR13" s="9">
        <v>8045644</v>
      </c>
    </row>
    <row r="14" spans="1:122" x14ac:dyDescent="0.35">
      <c r="A14" s="4" t="s">
        <v>266</v>
      </c>
      <c r="B14" s="4">
        <v>84</v>
      </c>
      <c r="C14" s="4" t="s">
        <v>267</v>
      </c>
      <c r="D14" s="4" t="s">
        <v>268</v>
      </c>
      <c r="E14" s="4" t="s">
        <v>261</v>
      </c>
      <c r="F14" s="4" t="s">
        <v>243</v>
      </c>
      <c r="G14" s="9">
        <v>18493</v>
      </c>
      <c r="H14" s="9">
        <v>9230</v>
      </c>
      <c r="I14" s="9">
        <v>27723</v>
      </c>
      <c r="J14" s="9">
        <v>1110</v>
      </c>
      <c r="K14" s="9">
        <v>6095</v>
      </c>
      <c r="L14" s="9">
        <v>0</v>
      </c>
      <c r="M14" s="9">
        <v>0</v>
      </c>
      <c r="N14" s="9">
        <v>126</v>
      </c>
      <c r="O14" s="9">
        <v>1316</v>
      </c>
      <c r="P14" s="9">
        <v>17</v>
      </c>
      <c r="Q14" s="9">
        <v>39</v>
      </c>
      <c r="R14" s="9">
        <v>379</v>
      </c>
      <c r="S14" s="9">
        <v>16</v>
      </c>
      <c r="T14" s="9">
        <v>23</v>
      </c>
      <c r="U14" s="9">
        <v>188</v>
      </c>
      <c r="V14" s="9">
        <v>50288</v>
      </c>
      <c r="W14" s="9">
        <v>25847</v>
      </c>
      <c r="X14" s="9">
        <v>1824</v>
      </c>
      <c r="Y14" s="9">
        <v>455</v>
      </c>
      <c r="Z14" s="9">
        <v>0</v>
      </c>
      <c r="AA14" s="9">
        <v>78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3</v>
      </c>
      <c r="AH14" s="9">
        <v>337</v>
      </c>
      <c r="AI14" s="9">
        <v>0</v>
      </c>
      <c r="AJ14" s="9">
        <v>16</v>
      </c>
      <c r="AK14" s="9">
        <v>0</v>
      </c>
      <c r="AL14" s="4" t="s">
        <v>244</v>
      </c>
      <c r="AM14" s="4" t="s">
        <v>246</v>
      </c>
      <c r="AN14" s="4">
        <v>15</v>
      </c>
      <c r="AO14" s="4">
        <v>0</v>
      </c>
      <c r="AP14" s="4" t="s">
        <v>246</v>
      </c>
      <c r="AQ14" s="9">
        <v>1</v>
      </c>
      <c r="AR14" s="9">
        <v>4</v>
      </c>
      <c r="AS14" s="4" t="s">
        <v>245</v>
      </c>
      <c r="AT14" s="9">
        <v>5</v>
      </c>
      <c r="AU14" s="9">
        <v>1</v>
      </c>
      <c r="AV14" s="9">
        <v>0</v>
      </c>
      <c r="AW14" s="9">
        <v>6</v>
      </c>
      <c r="AX14" s="9">
        <v>0</v>
      </c>
      <c r="AY14" s="9">
        <v>0</v>
      </c>
      <c r="AZ14" s="9">
        <v>0</v>
      </c>
      <c r="BA14" s="9">
        <v>6</v>
      </c>
      <c r="BB14" s="9">
        <v>0</v>
      </c>
      <c r="BC14" s="9">
        <v>1</v>
      </c>
      <c r="BD14" s="9">
        <v>0</v>
      </c>
      <c r="BE14" s="9">
        <v>7</v>
      </c>
      <c r="BF14" s="9">
        <v>0</v>
      </c>
      <c r="BG14" s="9">
        <v>1</v>
      </c>
      <c r="BH14" s="4" t="s">
        <v>246</v>
      </c>
      <c r="BI14" s="4" t="s">
        <v>247</v>
      </c>
      <c r="BJ14" s="9">
        <v>7898</v>
      </c>
      <c r="BK14" s="9">
        <v>1</v>
      </c>
      <c r="BL14" s="9">
        <v>3</v>
      </c>
      <c r="BM14" s="9">
        <v>7477</v>
      </c>
      <c r="BN14" s="9">
        <v>7477</v>
      </c>
      <c r="BO14" s="9">
        <v>7477</v>
      </c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>
        <v>44784</v>
      </c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4">
        <v>12.3</v>
      </c>
      <c r="CW14" s="4">
        <v>16.600000000000001</v>
      </c>
      <c r="CX14" s="4" t="s">
        <v>246</v>
      </c>
      <c r="CY14" s="9">
        <v>424</v>
      </c>
      <c r="CZ14" s="9">
        <v>833429</v>
      </c>
      <c r="DA14" s="9">
        <v>613607</v>
      </c>
      <c r="DB14" s="9">
        <v>0</v>
      </c>
      <c r="DC14" s="9">
        <v>78473</v>
      </c>
      <c r="DD14" s="9">
        <v>26990</v>
      </c>
      <c r="DE14" s="9">
        <v>241409</v>
      </c>
      <c r="DF14" s="9">
        <v>1793908</v>
      </c>
      <c r="DG14" s="9">
        <v>579174</v>
      </c>
      <c r="DH14" s="9">
        <v>0</v>
      </c>
      <c r="DI14" s="9">
        <v>0</v>
      </c>
      <c r="DJ14" s="9">
        <v>3000</v>
      </c>
      <c r="DK14" s="9">
        <v>0</v>
      </c>
      <c r="DL14" s="9">
        <v>1400</v>
      </c>
      <c r="DM14" s="9">
        <v>20800</v>
      </c>
      <c r="DN14" s="9">
        <v>158959</v>
      </c>
      <c r="DO14" s="9">
        <v>976099</v>
      </c>
      <c r="DP14" s="9">
        <v>82858</v>
      </c>
      <c r="DQ14" s="9">
        <v>1238716</v>
      </c>
      <c r="DR14" s="9">
        <v>1822790</v>
      </c>
    </row>
    <row r="15" spans="1:122" x14ac:dyDescent="0.35">
      <c r="A15" s="4" t="s">
        <v>269</v>
      </c>
      <c r="B15" s="4">
        <v>25</v>
      </c>
      <c r="C15" s="4" t="s">
        <v>263</v>
      </c>
      <c r="D15" s="4" t="s">
        <v>255</v>
      </c>
      <c r="E15" s="4" t="s">
        <v>242</v>
      </c>
      <c r="F15" s="4" t="s">
        <v>243</v>
      </c>
      <c r="G15" s="9">
        <v>131879</v>
      </c>
      <c r="H15" s="9">
        <v>13404</v>
      </c>
      <c r="I15" s="9">
        <v>145283</v>
      </c>
      <c r="J15" s="9">
        <v>546</v>
      </c>
      <c r="K15" s="9">
        <v>0</v>
      </c>
      <c r="L15" s="9">
        <v>0</v>
      </c>
      <c r="M15" s="9">
        <v>0</v>
      </c>
      <c r="N15" s="9">
        <v>663</v>
      </c>
      <c r="O15" s="9">
        <v>17036</v>
      </c>
      <c r="P15" s="9">
        <v>27</v>
      </c>
      <c r="Q15" s="9">
        <v>1</v>
      </c>
      <c r="R15" s="9">
        <v>30</v>
      </c>
      <c r="S15" s="9">
        <v>0</v>
      </c>
      <c r="T15" s="9">
        <v>8</v>
      </c>
      <c r="U15" s="9">
        <v>672</v>
      </c>
      <c r="V15" s="9">
        <v>233202</v>
      </c>
      <c r="W15" s="9">
        <v>11520</v>
      </c>
      <c r="X15" s="9">
        <v>12039</v>
      </c>
      <c r="Y15" s="9">
        <v>343</v>
      </c>
      <c r="Z15" s="9">
        <v>0</v>
      </c>
      <c r="AA15" s="9">
        <v>302</v>
      </c>
      <c r="AB15" s="9">
        <v>2800</v>
      </c>
      <c r="AC15" s="9">
        <v>0</v>
      </c>
      <c r="AD15" s="9">
        <v>4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17</v>
      </c>
      <c r="AK15" s="9">
        <v>4</v>
      </c>
      <c r="AL15" s="4" t="s">
        <v>244</v>
      </c>
      <c r="AM15" s="4" t="s">
        <v>246</v>
      </c>
      <c r="AN15" s="4">
        <v>16</v>
      </c>
      <c r="AO15" s="4">
        <v>0</v>
      </c>
      <c r="AP15" s="4" t="s">
        <v>246</v>
      </c>
      <c r="AQ15" s="9">
        <v>5</v>
      </c>
      <c r="AR15" s="9">
        <v>35</v>
      </c>
      <c r="AS15" s="4" t="s">
        <v>245</v>
      </c>
      <c r="AT15" s="9">
        <v>4</v>
      </c>
      <c r="AU15" s="9">
        <v>0</v>
      </c>
      <c r="AV15" s="9">
        <v>0</v>
      </c>
      <c r="AW15" s="9">
        <v>4</v>
      </c>
      <c r="AX15" s="9">
        <v>4</v>
      </c>
      <c r="AY15" s="9">
        <v>0</v>
      </c>
      <c r="AZ15" s="9">
        <v>0</v>
      </c>
      <c r="BA15" s="9">
        <v>4</v>
      </c>
      <c r="BB15" s="9">
        <v>0</v>
      </c>
      <c r="BC15" s="9">
        <v>3</v>
      </c>
      <c r="BD15" s="9">
        <v>0</v>
      </c>
      <c r="BE15" s="9">
        <v>0</v>
      </c>
      <c r="BF15" s="9">
        <v>0</v>
      </c>
      <c r="BG15" s="9">
        <v>1</v>
      </c>
      <c r="BH15" s="4" t="s">
        <v>246</v>
      </c>
      <c r="BI15" s="4" t="s">
        <v>247</v>
      </c>
      <c r="BJ15" s="9">
        <v>376</v>
      </c>
      <c r="BK15" s="9">
        <v>1</v>
      </c>
      <c r="BL15" s="9">
        <v>0</v>
      </c>
      <c r="BM15" s="9">
        <v>376</v>
      </c>
      <c r="BN15" s="9">
        <v>376</v>
      </c>
      <c r="BO15" s="9">
        <v>0</v>
      </c>
      <c r="BP15" s="9">
        <v>554</v>
      </c>
      <c r="BQ15" s="9">
        <v>3</v>
      </c>
      <c r="BR15" s="9">
        <v>0</v>
      </c>
      <c r="BS15" s="9">
        <v>554</v>
      </c>
      <c r="BT15" s="9">
        <v>554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57</v>
      </c>
      <c r="CO15" s="9"/>
      <c r="CP15" s="9"/>
      <c r="CQ15" s="9"/>
      <c r="CR15" s="9"/>
      <c r="CS15" s="9"/>
      <c r="CT15" s="9">
        <v>20</v>
      </c>
      <c r="CU15" s="9">
        <v>97</v>
      </c>
      <c r="CV15" s="4">
        <v>5</v>
      </c>
      <c r="CW15" s="4">
        <v>9.5</v>
      </c>
      <c r="CX15" s="4" t="s">
        <v>244</v>
      </c>
      <c r="CY15" s="9">
        <v>0</v>
      </c>
      <c r="CZ15" s="9">
        <v>657593.4</v>
      </c>
      <c r="DA15" s="9">
        <v>301880.2</v>
      </c>
      <c r="DB15" s="9">
        <v>252144.9</v>
      </c>
      <c r="DC15" s="9">
        <v>178943.88</v>
      </c>
      <c r="DD15" s="9">
        <v>198192.35</v>
      </c>
      <c r="DE15" s="9">
        <v>505323.89</v>
      </c>
      <c r="DF15" s="9">
        <v>2094078.6</v>
      </c>
      <c r="DG15" s="9">
        <v>208867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1106338.1100000001</v>
      </c>
      <c r="DO15" s="9">
        <v>456984.98</v>
      </c>
      <c r="DP15" s="9">
        <v>4527.8100000000004</v>
      </c>
      <c r="DQ15" s="9">
        <v>1567850.9</v>
      </c>
      <c r="DR15" s="9">
        <v>1776717.9</v>
      </c>
    </row>
    <row r="16" spans="1:122" x14ac:dyDescent="0.35">
      <c r="A16" s="4" t="s">
        <v>270</v>
      </c>
      <c r="B16" s="4">
        <v>161</v>
      </c>
      <c r="C16" s="4" t="s">
        <v>271</v>
      </c>
      <c r="D16" s="4" t="s">
        <v>268</v>
      </c>
      <c r="E16" s="4" t="s">
        <v>256</v>
      </c>
      <c r="F16" s="4" t="s">
        <v>243</v>
      </c>
      <c r="G16" s="9">
        <v>6083</v>
      </c>
      <c r="H16" s="9">
        <v>1618</v>
      </c>
      <c r="I16" s="9">
        <v>7701</v>
      </c>
      <c r="J16" s="9">
        <v>617</v>
      </c>
      <c r="K16" s="9">
        <v>0</v>
      </c>
      <c r="L16" s="9">
        <v>0</v>
      </c>
      <c r="M16" s="9">
        <v>0</v>
      </c>
      <c r="N16" s="9">
        <v>103</v>
      </c>
      <c r="O16" s="9">
        <v>1883</v>
      </c>
      <c r="P16" s="9">
        <v>41</v>
      </c>
      <c r="Q16" s="9">
        <v>0</v>
      </c>
      <c r="R16" s="9">
        <v>0</v>
      </c>
      <c r="S16" s="9">
        <v>0</v>
      </c>
      <c r="T16" s="9">
        <v>17</v>
      </c>
      <c r="U16" s="9">
        <v>120</v>
      </c>
      <c r="V16" s="9">
        <v>0</v>
      </c>
      <c r="W16" s="9">
        <v>754</v>
      </c>
      <c r="X16" s="9">
        <v>1209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4" t="s">
        <v>244</v>
      </c>
      <c r="AM16" s="4" t="s">
        <v>244</v>
      </c>
      <c r="AN16" s="4">
        <v>3</v>
      </c>
      <c r="AO16" s="4">
        <v>2</v>
      </c>
      <c r="AP16" s="4" t="s">
        <v>244</v>
      </c>
      <c r="AQ16" s="9">
        <v>0</v>
      </c>
      <c r="AR16" s="9">
        <v>0</v>
      </c>
      <c r="AS16" s="4" t="s">
        <v>245</v>
      </c>
      <c r="AT16" s="9">
        <v>1</v>
      </c>
      <c r="AU16" s="9">
        <v>2</v>
      </c>
      <c r="AV16" s="9">
        <v>0</v>
      </c>
      <c r="AW16" s="9">
        <v>3</v>
      </c>
      <c r="AX16" s="9">
        <v>2</v>
      </c>
      <c r="AY16" s="9">
        <v>0</v>
      </c>
      <c r="AZ16" s="9">
        <v>0</v>
      </c>
      <c r="BA16" s="9">
        <v>3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4" t="s">
        <v>244</v>
      </c>
      <c r="BI16" s="4" t="s">
        <v>247</v>
      </c>
      <c r="BJ16" s="9">
        <v>1300</v>
      </c>
      <c r="BK16" s="9">
        <v>50</v>
      </c>
      <c r="BL16" s="9">
        <v>0</v>
      </c>
      <c r="BM16" s="9">
        <v>1246</v>
      </c>
      <c r="BN16" s="9">
        <v>0</v>
      </c>
      <c r="BO16" s="9">
        <v>0</v>
      </c>
      <c r="BP16" s="9">
        <v>43</v>
      </c>
      <c r="BQ16" s="9">
        <v>0</v>
      </c>
      <c r="BR16" s="9">
        <v>0</v>
      </c>
      <c r="BS16" s="9">
        <v>43</v>
      </c>
      <c r="BT16" s="9">
        <v>43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12000</v>
      </c>
      <c r="CI16" s="9">
        <v>100</v>
      </c>
      <c r="CJ16" s="9">
        <v>0</v>
      </c>
      <c r="CK16" s="9">
        <v>4650</v>
      </c>
      <c r="CL16" s="9">
        <v>4650</v>
      </c>
      <c r="CM16" s="9">
        <v>0</v>
      </c>
      <c r="CN16" s="9">
        <v>41</v>
      </c>
      <c r="CO16" s="9">
        <v>1</v>
      </c>
      <c r="CP16" s="9">
        <v>0</v>
      </c>
      <c r="CQ16" s="9">
        <v>0</v>
      </c>
      <c r="CR16" s="9">
        <v>5</v>
      </c>
      <c r="CS16" s="9">
        <v>0</v>
      </c>
      <c r="CT16" s="9">
        <v>2</v>
      </c>
      <c r="CU16" s="9">
        <v>0</v>
      </c>
      <c r="CV16" s="8" t="s">
        <v>526</v>
      </c>
      <c r="CW16" s="8" t="s">
        <v>526</v>
      </c>
      <c r="CX16" s="4" t="s">
        <v>244</v>
      </c>
      <c r="CY16" s="9">
        <v>0</v>
      </c>
      <c r="CZ16" s="9">
        <v>158000</v>
      </c>
      <c r="DA16" s="9">
        <v>0</v>
      </c>
      <c r="DB16" s="9">
        <v>0</v>
      </c>
      <c r="DC16" s="9">
        <v>42000</v>
      </c>
      <c r="DD16" s="9">
        <v>16000</v>
      </c>
      <c r="DE16" s="9">
        <v>28000</v>
      </c>
      <c r="DF16" s="9">
        <v>244000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9082</v>
      </c>
      <c r="DO16" s="9">
        <v>11011</v>
      </c>
      <c r="DP16" s="9">
        <v>0</v>
      </c>
      <c r="DQ16" s="9">
        <v>20093</v>
      </c>
      <c r="DR16" s="9">
        <v>20093</v>
      </c>
    </row>
    <row r="17" spans="1:122" x14ac:dyDescent="0.35">
      <c r="A17" s="4" t="s">
        <v>272</v>
      </c>
      <c r="B17" s="4">
        <v>27</v>
      </c>
      <c r="C17" s="4" t="s">
        <v>273</v>
      </c>
      <c r="D17" s="4" t="s">
        <v>255</v>
      </c>
      <c r="E17" s="4" t="s">
        <v>242</v>
      </c>
      <c r="F17" s="4" t="s">
        <v>243</v>
      </c>
      <c r="G17" s="9">
        <v>85375</v>
      </c>
      <c r="H17" s="9">
        <v>74622</v>
      </c>
      <c r="I17" s="9">
        <v>159997</v>
      </c>
      <c r="J17" s="9">
        <v>9776</v>
      </c>
      <c r="K17" s="9">
        <v>0</v>
      </c>
      <c r="L17" s="9">
        <v>531</v>
      </c>
      <c r="M17" s="9">
        <v>0</v>
      </c>
      <c r="N17" s="9">
        <v>701</v>
      </c>
      <c r="O17" s="9">
        <v>12900</v>
      </c>
      <c r="P17" s="9">
        <v>308</v>
      </c>
      <c r="Q17" s="9">
        <v>184</v>
      </c>
      <c r="R17" s="9">
        <v>6217</v>
      </c>
      <c r="S17" s="9">
        <v>77</v>
      </c>
      <c r="T17" s="9">
        <v>480</v>
      </c>
      <c r="U17" s="9">
        <v>1365</v>
      </c>
      <c r="V17" s="9">
        <v>323186</v>
      </c>
      <c r="W17" s="9">
        <v>25952</v>
      </c>
      <c r="X17" s="9">
        <v>40102</v>
      </c>
      <c r="Y17" s="9"/>
      <c r="Z17" s="9"/>
      <c r="AA17" s="9">
        <v>2783</v>
      </c>
      <c r="AB17" s="9">
        <v>5880</v>
      </c>
      <c r="AC17" s="9">
        <v>5419</v>
      </c>
      <c r="AD17" s="9">
        <v>8398</v>
      </c>
      <c r="AE17" s="9">
        <v>11</v>
      </c>
      <c r="AF17" s="9">
        <v>523</v>
      </c>
      <c r="AG17" s="9">
        <v>11</v>
      </c>
      <c r="AH17" s="9">
        <v>11800</v>
      </c>
      <c r="AI17" s="9">
        <v>4</v>
      </c>
      <c r="AJ17" s="9">
        <v>6</v>
      </c>
      <c r="AK17" s="9">
        <v>9</v>
      </c>
      <c r="AL17" s="4" t="s">
        <v>244</v>
      </c>
      <c r="AM17" s="4" t="s">
        <v>246</v>
      </c>
      <c r="AN17" s="4">
        <v>20</v>
      </c>
      <c r="AO17" s="4">
        <v>0</v>
      </c>
      <c r="AP17" s="4" t="s">
        <v>246</v>
      </c>
      <c r="AQ17" s="9">
        <v>52</v>
      </c>
      <c r="AR17" s="9">
        <v>226</v>
      </c>
      <c r="AS17" s="4" t="s">
        <v>245</v>
      </c>
      <c r="AT17" s="9">
        <v>4</v>
      </c>
      <c r="AU17" s="9">
        <v>0</v>
      </c>
      <c r="AV17" s="9">
        <v>0</v>
      </c>
      <c r="AW17" s="9">
        <v>4</v>
      </c>
      <c r="AX17" s="9">
        <v>4</v>
      </c>
      <c r="AY17" s="9">
        <v>1</v>
      </c>
      <c r="AZ17" s="9">
        <v>1</v>
      </c>
      <c r="BA17" s="9">
        <v>6</v>
      </c>
      <c r="BB17" s="9">
        <v>1</v>
      </c>
      <c r="BC17" s="9"/>
      <c r="BD17" s="9">
        <v>1</v>
      </c>
      <c r="BE17" s="9">
        <v>2</v>
      </c>
      <c r="BF17" s="9">
        <v>0</v>
      </c>
      <c r="BG17" s="9">
        <v>1</v>
      </c>
      <c r="BH17" s="4" t="s">
        <v>246</v>
      </c>
      <c r="BI17" s="4" t="s">
        <v>274</v>
      </c>
      <c r="BJ17" s="9"/>
      <c r="BK17" s="9"/>
      <c r="BL17" s="9"/>
      <c r="BM17" s="9"/>
      <c r="BN17" s="9"/>
      <c r="BO17" s="9"/>
      <c r="BP17" s="9">
        <v>14443</v>
      </c>
      <c r="BQ17" s="9">
        <v>319</v>
      </c>
      <c r="BR17" s="9">
        <v>0</v>
      </c>
      <c r="BS17" s="9">
        <v>14443</v>
      </c>
      <c r="BT17" s="9">
        <v>13993</v>
      </c>
      <c r="BU17" s="9">
        <v>705</v>
      </c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>
        <v>29295</v>
      </c>
      <c r="CI17" s="9">
        <v>1093</v>
      </c>
      <c r="CJ17" s="9">
        <v>0</v>
      </c>
      <c r="CK17" s="9">
        <v>6398</v>
      </c>
      <c r="CL17" s="9">
        <v>182</v>
      </c>
      <c r="CM17" s="9">
        <v>705</v>
      </c>
      <c r="CN17" s="9">
        <v>252</v>
      </c>
      <c r="CO17" s="9">
        <v>6</v>
      </c>
      <c r="CP17" s="9">
        <v>0</v>
      </c>
      <c r="CQ17" s="9">
        <v>83</v>
      </c>
      <c r="CR17" s="9">
        <v>0</v>
      </c>
      <c r="CS17" s="9">
        <v>185</v>
      </c>
      <c r="CT17" s="9">
        <v>332</v>
      </c>
      <c r="CU17" s="9">
        <v>92</v>
      </c>
      <c r="CV17" s="4">
        <v>46.5</v>
      </c>
      <c r="CW17" s="4">
        <v>55.5</v>
      </c>
      <c r="CX17" s="4" t="s">
        <v>244</v>
      </c>
      <c r="CY17" s="9"/>
      <c r="CZ17" s="9">
        <v>3139668</v>
      </c>
      <c r="DA17" s="9">
        <v>181563</v>
      </c>
      <c r="DB17" s="9">
        <v>56595</v>
      </c>
      <c r="DC17" s="9">
        <v>958962</v>
      </c>
      <c r="DD17" s="9">
        <v>341307</v>
      </c>
      <c r="DE17" s="9">
        <v>681070</v>
      </c>
      <c r="DF17" s="9">
        <v>5359165</v>
      </c>
      <c r="DG17" s="9">
        <v>746801</v>
      </c>
      <c r="DH17" s="9">
        <v>46840</v>
      </c>
      <c r="DI17" s="9">
        <v>3351350</v>
      </c>
      <c r="DJ17" s="9">
        <v>20100</v>
      </c>
      <c r="DK17" s="9"/>
      <c r="DL17" s="9"/>
      <c r="DM17" s="9">
        <v>89856</v>
      </c>
      <c r="DN17" s="9">
        <v>568846</v>
      </c>
      <c r="DO17" s="9">
        <v>487199</v>
      </c>
      <c r="DP17" s="9">
        <v>73180</v>
      </c>
      <c r="DQ17" s="9">
        <v>1219081</v>
      </c>
      <c r="DR17" s="9">
        <v>5384172</v>
      </c>
    </row>
    <row r="18" spans="1:122" x14ac:dyDescent="0.35">
      <c r="A18" s="4" t="s">
        <v>275</v>
      </c>
      <c r="B18" s="4">
        <v>180</v>
      </c>
      <c r="C18" s="4" t="s">
        <v>273</v>
      </c>
      <c r="D18" s="4" t="s">
        <v>255</v>
      </c>
      <c r="E18" s="4" t="s">
        <v>242</v>
      </c>
      <c r="F18" s="4" t="s">
        <v>252</v>
      </c>
      <c r="G18" s="9">
        <v>27810</v>
      </c>
      <c r="H18" s="9">
        <v>77109</v>
      </c>
      <c r="I18" s="9">
        <v>104919</v>
      </c>
      <c r="J18" s="9">
        <v>8656</v>
      </c>
      <c r="K18" s="9">
        <v>0</v>
      </c>
      <c r="L18" s="9">
        <v>2877</v>
      </c>
      <c r="M18" s="9">
        <v>0</v>
      </c>
      <c r="N18" s="9">
        <v>1005</v>
      </c>
      <c r="O18" s="9">
        <v>11730</v>
      </c>
      <c r="P18" s="9">
        <v>321</v>
      </c>
      <c r="Q18" s="9">
        <v>161</v>
      </c>
      <c r="R18" s="9">
        <v>3626</v>
      </c>
      <c r="S18" s="9">
        <v>7</v>
      </c>
      <c r="T18" s="9">
        <v>721</v>
      </c>
      <c r="U18" s="9">
        <v>1887</v>
      </c>
      <c r="V18" s="9">
        <v>179760</v>
      </c>
      <c r="W18" s="9">
        <v>9368</v>
      </c>
      <c r="X18" s="9">
        <v>2710</v>
      </c>
      <c r="Y18" s="9">
        <v>411</v>
      </c>
      <c r="Z18" s="9">
        <v>117</v>
      </c>
      <c r="AA18" s="9"/>
      <c r="AB18" s="9"/>
      <c r="AC18" s="9"/>
      <c r="AD18" s="9">
        <v>1875</v>
      </c>
      <c r="AE18" s="9"/>
      <c r="AF18" s="9"/>
      <c r="AG18" s="9">
        <v>7</v>
      </c>
      <c r="AH18" s="9"/>
      <c r="AI18" s="9"/>
      <c r="AJ18" s="9">
        <v>8</v>
      </c>
      <c r="AK18" s="9"/>
      <c r="AL18" s="4" t="s">
        <v>244</v>
      </c>
      <c r="AM18" s="4" t="s">
        <v>246</v>
      </c>
      <c r="AN18" s="4">
        <v>20</v>
      </c>
      <c r="AO18" s="4">
        <v>0</v>
      </c>
      <c r="AP18" s="4" t="s">
        <v>246</v>
      </c>
      <c r="AQ18" s="9">
        <v>2</v>
      </c>
      <c r="AR18" s="9">
        <v>196</v>
      </c>
      <c r="AS18" s="4" t="s">
        <v>245</v>
      </c>
      <c r="AT18" s="9">
        <v>2</v>
      </c>
      <c r="AU18" s="9">
        <v>1</v>
      </c>
      <c r="AV18" s="9">
        <v>0</v>
      </c>
      <c r="AW18" s="9">
        <v>3</v>
      </c>
      <c r="AX18" s="9"/>
      <c r="AY18" s="9"/>
      <c r="AZ18" s="9"/>
      <c r="BA18" s="9">
        <v>3</v>
      </c>
      <c r="BB18" s="9"/>
      <c r="BC18" s="9"/>
      <c r="BD18" s="9"/>
      <c r="BE18" s="9">
        <v>1</v>
      </c>
      <c r="BF18" s="9"/>
      <c r="BG18" s="9">
        <v>1</v>
      </c>
      <c r="BH18" s="4" t="s">
        <v>246</v>
      </c>
      <c r="BI18" s="4" t="s">
        <v>247</v>
      </c>
      <c r="BJ18" s="9">
        <v>78400</v>
      </c>
      <c r="BK18" s="9">
        <v>217</v>
      </c>
      <c r="BL18" s="9">
        <v>0</v>
      </c>
      <c r="BM18" s="9">
        <v>65827</v>
      </c>
      <c r="BN18" s="9">
        <v>42787</v>
      </c>
      <c r="BO18" s="9">
        <v>5287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>
        <v>218874</v>
      </c>
      <c r="CI18" s="9">
        <v>1044</v>
      </c>
      <c r="CJ18" s="9">
        <v>0</v>
      </c>
      <c r="CK18" s="9">
        <v>105594</v>
      </c>
      <c r="CL18" s="9">
        <v>79439</v>
      </c>
      <c r="CM18" s="9">
        <v>24817</v>
      </c>
      <c r="CN18" s="9">
        <v>2309</v>
      </c>
      <c r="CO18" s="9">
        <v>7</v>
      </c>
      <c r="CP18" s="9">
        <v>0</v>
      </c>
      <c r="CQ18" s="9">
        <v>1976</v>
      </c>
      <c r="CR18" s="9">
        <v>1710</v>
      </c>
      <c r="CS18" s="9">
        <v>0</v>
      </c>
      <c r="CT18" s="9"/>
      <c r="CU18" s="9"/>
      <c r="CV18" s="4">
        <v>31.23</v>
      </c>
      <c r="CW18" s="4">
        <v>39.700000000000003</v>
      </c>
      <c r="CX18" s="4" t="s">
        <v>246</v>
      </c>
      <c r="CY18" s="9">
        <v>140</v>
      </c>
      <c r="CZ18" s="9">
        <v>1909465</v>
      </c>
      <c r="DA18" s="9">
        <v>1411167</v>
      </c>
      <c r="DB18" s="9">
        <v>0</v>
      </c>
      <c r="DC18" s="9">
        <v>382000</v>
      </c>
      <c r="DD18" s="9">
        <v>129365</v>
      </c>
      <c r="DE18" s="9">
        <v>1342130</v>
      </c>
      <c r="DF18" s="9">
        <v>5174127</v>
      </c>
      <c r="DG18" s="9">
        <v>723001</v>
      </c>
      <c r="DH18" s="9">
        <v>34000</v>
      </c>
      <c r="DI18" s="9"/>
      <c r="DJ18" s="9"/>
      <c r="DK18" s="9"/>
      <c r="DL18" s="9">
        <v>10579</v>
      </c>
      <c r="DM18" s="9"/>
      <c r="DN18" s="9">
        <v>184528</v>
      </c>
      <c r="DO18" s="9">
        <v>27617</v>
      </c>
      <c r="DP18" s="9"/>
      <c r="DQ18" s="9">
        <v>212145</v>
      </c>
      <c r="DR18" s="9">
        <v>979725</v>
      </c>
    </row>
    <row r="19" spans="1:122" x14ac:dyDescent="0.35">
      <c r="A19" s="4" t="s">
        <v>276</v>
      </c>
      <c r="B19" s="4">
        <v>31</v>
      </c>
      <c r="C19" s="4" t="s">
        <v>277</v>
      </c>
      <c r="D19" s="4" t="s">
        <v>255</v>
      </c>
      <c r="E19" s="4" t="s">
        <v>242</v>
      </c>
      <c r="F19" s="4" t="s">
        <v>278</v>
      </c>
      <c r="G19" s="9">
        <v>7533</v>
      </c>
      <c r="H19" s="9">
        <v>1445</v>
      </c>
      <c r="I19" s="9">
        <v>8978</v>
      </c>
      <c r="J19" s="9">
        <v>37</v>
      </c>
      <c r="K19" s="9">
        <v>0</v>
      </c>
      <c r="L19" s="9">
        <v>0</v>
      </c>
      <c r="M19" s="9">
        <v>0</v>
      </c>
      <c r="N19" s="9">
        <v>181</v>
      </c>
      <c r="O19" s="9">
        <v>615</v>
      </c>
      <c r="P19" s="9">
        <v>3</v>
      </c>
      <c r="Q19" s="9">
        <v>20</v>
      </c>
      <c r="R19" s="9">
        <v>70</v>
      </c>
      <c r="S19" s="9">
        <v>3</v>
      </c>
      <c r="T19" s="9">
        <v>3</v>
      </c>
      <c r="U19" s="9">
        <v>204</v>
      </c>
      <c r="V19" s="9"/>
      <c r="W19" s="9">
        <v>1567</v>
      </c>
      <c r="X19" s="9">
        <v>1970</v>
      </c>
      <c r="Y19" s="9">
        <v>25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>
        <v>0</v>
      </c>
      <c r="AL19" s="4" t="s">
        <v>244</v>
      </c>
      <c r="AM19" s="4" t="s">
        <v>246</v>
      </c>
      <c r="AN19" s="4">
        <v>6</v>
      </c>
      <c r="AO19" s="4">
        <v>0</v>
      </c>
      <c r="AP19" s="4" t="s">
        <v>246</v>
      </c>
      <c r="AQ19" s="9">
        <v>3</v>
      </c>
      <c r="AR19" s="9">
        <v>17.5</v>
      </c>
      <c r="AS19" s="4" t="s">
        <v>245</v>
      </c>
      <c r="AT19" s="9">
        <v>1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1</v>
      </c>
      <c r="BB19" s="9">
        <v>0</v>
      </c>
      <c r="BC19" s="9">
        <v>0</v>
      </c>
      <c r="BD19" s="9">
        <v>0</v>
      </c>
      <c r="BE19" s="9">
        <v>15</v>
      </c>
      <c r="BF19" s="9">
        <v>0</v>
      </c>
      <c r="BG19" s="9">
        <v>0</v>
      </c>
      <c r="BH19" s="4" t="s">
        <v>244</v>
      </c>
      <c r="BI19" s="4" t="s">
        <v>247</v>
      </c>
      <c r="BJ19" s="9">
        <v>5739</v>
      </c>
      <c r="BK19" s="9">
        <v>3</v>
      </c>
      <c r="BL19" s="9">
        <v>0</v>
      </c>
      <c r="BM19" s="9">
        <v>5739</v>
      </c>
      <c r="BN19" s="9">
        <v>4487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3591</v>
      </c>
      <c r="CI19" s="9">
        <v>300</v>
      </c>
      <c r="CJ19" s="9">
        <v>0</v>
      </c>
      <c r="CK19" s="9">
        <v>3591</v>
      </c>
      <c r="CL19" s="9">
        <v>3591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3</v>
      </c>
      <c r="CU19" s="9">
        <v>0</v>
      </c>
      <c r="CV19" s="8" t="s">
        <v>526</v>
      </c>
      <c r="CW19" s="4">
        <v>5.4</v>
      </c>
      <c r="CX19" s="4" t="s">
        <v>246</v>
      </c>
      <c r="CY19" s="9">
        <v>461</v>
      </c>
      <c r="CZ19" s="9">
        <v>272844</v>
      </c>
      <c r="DA19" s="9">
        <v>477978</v>
      </c>
      <c r="DB19" s="9">
        <v>0</v>
      </c>
      <c r="DC19" s="9">
        <v>282</v>
      </c>
      <c r="DD19" s="9">
        <v>919</v>
      </c>
      <c r="DE19" s="9">
        <v>27192</v>
      </c>
      <c r="DF19" s="9">
        <v>779215</v>
      </c>
      <c r="DG19" s="9">
        <v>79154</v>
      </c>
      <c r="DH19" s="9">
        <v>0</v>
      </c>
      <c r="DI19" s="9">
        <v>4000</v>
      </c>
      <c r="DJ19" s="9">
        <v>161347</v>
      </c>
      <c r="DK19" s="9">
        <v>442747</v>
      </c>
      <c r="DL19" s="9">
        <v>0</v>
      </c>
      <c r="DM19" s="9">
        <v>1000</v>
      </c>
      <c r="DN19" s="9">
        <v>35025</v>
      </c>
      <c r="DO19" s="9">
        <v>13552</v>
      </c>
      <c r="DP19" s="9">
        <v>3532</v>
      </c>
      <c r="DQ19" s="9">
        <v>53109</v>
      </c>
      <c r="DR19" s="9">
        <v>751165</v>
      </c>
    </row>
    <row r="20" spans="1:122" x14ac:dyDescent="0.35">
      <c r="A20" s="4" t="s">
        <v>279</v>
      </c>
      <c r="B20" s="4">
        <v>32</v>
      </c>
      <c r="C20" s="4" t="s">
        <v>280</v>
      </c>
      <c r="D20" s="4" t="s">
        <v>281</v>
      </c>
      <c r="E20" s="4" t="s">
        <v>242</v>
      </c>
      <c r="F20" s="4" t="s">
        <v>252</v>
      </c>
      <c r="G20" s="9">
        <v>6843</v>
      </c>
      <c r="H20" s="9">
        <v>5400</v>
      </c>
      <c r="I20" s="9">
        <v>12243</v>
      </c>
      <c r="J20" s="9">
        <v>1082</v>
      </c>
      <c r="K20" s="9">
        <v>0</v>
      </c>
      <c r="L20" s="9">
        <v>1858</v>
      </c>
      <c r="M20" s="9">
        <v>2784</v>
      </c>
      <c r="N20" s="9">
        <v>151</v>
      </c>
      <c r="O20" s="9">
        <v>2483</v>
      </c>
      <c r="P20" s="9">
        <v>35</v>
      </c>
      <c r="Q20" s="9">
        <v>30</v>
      </c>
      <c r="R20" s="9">
        <v>501</v>
      </c>
      <c r="S20" s="9">
        <v>24</v>
      </c>
      <c r="T20" s="9">
        <v>21</v>
      </c>
      <c r="U20" s="9">
        <v>202</v>
      </c>
      <c r="V20" s="9">
        <v>87671</v>
      </c>
      <c r="W20" s="9">
        <v>2497</v>
      </c>
      <c r="X20" s="9">
        <v>2477</v>
      </c>
      <c r="Y20" s="9">
        <v>78</v>
      </c>
      <c r="Z20" s="9">
        <v>0</v>
      </c>
      <c r="AA20" s="9">
        <v>0</v>
      </c>
      <c r="AB20" s="9">
        <v>0</v>
      </c>
      <c r="AC20" s="9">
        <v>0</v>
      </c>
      <c r="AD20" s="9">
        <v>1257</v>
      </c>
      <c r="AE20" s="9">
        <v>0</v>
      </c>
      <c r="AF20" s="9">
        <v>0</v>
      </c>
      <c r="AG20" s="9">
        <v>1</v>
      </c>
      <c r="AH20" s="9">
        <v>5</v>
      </c>
      <c r="AI20" s="9">
        <v>0</v>
      </c>
      <c r="AJ20" s="9">
        <v>22</v>
      </c>
      <c r="AK20" s="9">
        <v>0</v>
      </c>
      <c r="AL20" s="4" t="s">
        <v>244</v>
      </c>
      <c r="AM20" s="4" t="s">
        <v>246</v>
      </c>
      <c r="AN20" s="4">
        <v>6</v>
      </c>
      <c r="AO20" s="4">
        <v>0</v>
      </c>
      <c r="AP20" s="4" t="s">
        <v>246</v>
      </c>
      <c r="AQ20" s="9">
        <v>8</v>
      </c>
      <c r="AR20" s="9">
        <v>34</v>
      </c>
      <c r="AS20" s="4" t="s">
        <v>245</v>
      </c>
      <c r="AT20" s="9">
        <v>2</v>
      </c>
      <c r="AU20" s="9">
        <v>0</v>
      </c>
      <c r="AV20" s="9">
        <v>14</v>
      </c>
      <c r="AW20" s="9">
        <v>16</v>
      </c>
      <c r="AX20" s="9">
        <v>16</v>
      </c>
      <c r="AY20" s="9">
        <v>0</v>
      </c>
      <c r="AZ20" s="9">
        <v>0</v>
      </c>
      <c r="BA20" s="9">
        <v>16</v>
      </c>
      <c r="BB20" s="9">
        <v>3</v>
      </c>
      <c r="BC20" s="9">
        <v>1</v>
      </c>
      <c r="BD20" s="9">
        <v>0</v>
      </c>
      <c r="BE20" s="9">
        <v>0</v>
      </c>
      <c r="BF20" s="9">
        <v>0</v>
      </c>
      <c r="BG20" s="9">
        <v>0</v>
      </c>
      <c r="BH20" s="4" t="s">
        <v>246</v>
      </c>
      <c r="BI20" s="4" t="s">
        <v>247</v>
      </c>
      <c r="BJ20" s="9">
        <v>28585</v>
      </c>
      <c r="BK20" s="9">
        <v>73</v>
      </c>
      <c r="BL20" s="9">
        <v>0</v>
      </c>
      <c r="BM20" s="9">
        <v>14986</v>
      </c>
      <c r="BN20" s="9">
        <v>10954</v>
      </c>
      <c r="BO20" s="9">
        <v>11660</v>
      </c>
      <c r="BP20" s="9">
        <v>697</v>
      </c>
      <c r="BQ20" s="9">
        <v>0</v>
      </c>
      <c r="BR20" s="9">
        <v>0</v>
      </c>
      <c r="BS20" s="9">
        <v>694</v>
      </c>
      <c r="BT20" s="9">
        <v>694</v>
      </c>
      <c r="BU20" s="9">
        <v>121</v>
      </c>
      <c r="BV20" s="9">
        <v>510</v>
      </c>
      <c r="BW20" s="9">
        <v>0</v>
      </c>
      <c r="BX20" s="9">
        <v>0</v>
      </c>
      <c r="BY20" s="9">
        <v>510</v>
      </c>
      <c r="BZ20" s="9">
        <v>510</v>
      </c>
      <c r="CA20" s="9">
        <v>56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200778</v>
      </c>
      <c r="CI20" s="9">
        <v>7</v>
      </c>
      <c r="CJ20" s="9">
        <v>0</v>
      </c>
      <c r="CK20" s="9">
        <v>26073</v>
      </c>
      <c r="CL20" s="9">
        <v>26073</v>
      </c>
      <c r="CM20" s="9">
        <v>17810</v>
      </c>
      <c r="CN20" s="9">
        <v>17</v>
      </c>
      <c r="CO20" s="9">
        <v>1</v>
      </c>
      <c r="CP20" s="9">
        <v>0</v>
      </c>
      <c r="CQ20" s="9">
        <v>3</v>
      </c>
      <c r="CR20" s="9">
        <v>3</v>
      </c>
      <c r="CS20" s="9">
        <v>0</v>
      </c>
      <c r="CT20" s="9">
        <v>5</v>
      </c>
      <c r="CU20" s="9">
        <v>0</v>
      </c>
      <c r="CV20" s="8" t="s">
        <v>526</v>
      </c>
      <c r="CW20" s="4">
        <v>5</v>
      </c>
      <c r="CX20" s="4" t="s">
        <v>246</v>
      </c>
      <c r="CY20" s="9">
        <v>90</v>
      </c>
      <c r="CZ20" s="9">
        <v>222106</v>
      </c>
      <c r="DA20" s="9">
        <v>152733</v>
      </c>
      <c r="DB20" s="9">
        <v>0</v>
      </c>
      <c r="DC20" s="9">
        <v>1540</v>
      </c>
      <c r="DD20" s="9">
        <v>6938</v>
      </c>
      <c r="DE20" s="9">
        <v>70711</v>
      </c>
      <c r="DF20" s="9">
        <v>454028</v>
      </c>
      <c r="DG20" s="9">
        <v>83547</v>
      </c>
      <c r="DH20" s="9">
        <v>0</v>
      </c>
      <c r="DI20" s="9">
        <v>0</v>
      </c>
      <c r="DJ20" s="9"/>
      <c r="DK20" s="9">
        <v>22520</v>
      </c>
      <c r="DL20" s="9"/>
      <c r="DM20" s="9">
        <v>2000</v>
      </c>
      <c r="DN20" s="9">
        <v>19781</v>
      </c>
      <c r="DO20" s="9">
        <v>26351</v>
      </c>
      <c r="DP20" s="9">
        <v>2756</v>
      </c>
      <c r="DQ20" s="9">
        <v>50888</v>
      </c>
      <c r="DR20" s="9">
        <v>166260</v>
      </c>
    </row>
    <row r="21" spans="1:122" x14ac:dyDescent="0.35">
      <c r="A21" s="4" t="s">
        <v>282</v>
      </c>
      <c r="B21" s="4">
        <v>33</v>
      </c>
      <c r="C21" s="4" t="s">
        <v>240</v>
      </c>
      <c r="D21" s="4" t="s">
        <v>241</v>
      </c>
      <c r="E21" s="4" t="s">
        <v>261</v>
      </c>
      <c r="F21" s="4" t="s">
        <v>243</v>
      </c>
      <c r="G21" s="9">
        <v>83694</v>
      </c>
      <c r="H21" s="9">
        <v>23577</v>
      </c>
      <c r="I21" s="9">
        <v>107271</v>
      </c>
      <c r="J21" s="9">
        <v>4803</v>
      </c>
      <c r="K21" s="9"/>
      <c r="L21" s="9"/>
      <c r="M21" s="9"/>
      <c r="N21" s="9">
        <v>642</v>
      </c>
      <c r="O21" s="9">
        <v>7652</v>
      </c>
      <c r="P21" s="9">
        <v>163</v>
      </c>
      <c r="Q21" s="9">
        <v>15</v>
      </c>
      <c r="R21" s="9">
        <v>672</v>
      </c>
      <c r="S21" s="9">
        <v>1</v>
      </c>
      <c r="T21" s="9">
        <v>17</v>
      </c>
      <c r="U21" s="9">
        <v>674</v>
      </c>
      <c r="V21" s="9"/>
      <c r="W21" s="9">
        <v>3503</v>
      </c>
      <c r="X21" s="9">
        <v>3791</v>
      </c>
      <c r="Y21" s="9">
        <v>700</v>
      </c>
      <c r="Z21" s="9"/>
      <c r="AA21" s="9">
        <v>477</v>
      </c>
      <c r="AB21" s="9"/>
      <c r="AC21" s="9"/>
      <c r="AD21" s="9">
        <v>1034</v>
      </c>
      <c r="AE21" s="9"/>
      <c r="AF21" s="9"/>
      <c r="AG21" s="9">
        <v>5</v>
      </c>
      <c r="AH21" s="9">
        <v>42663</v>
      </c>
      <c r="AI21" s="9"/>
      <c r="AJ21" s="9"/>
      <c r="AK21" s="9"/>
      <c r="AL21" s="4" t="s">
        <v>244</v>
      </c>
      <c r="AM21" s="4" t="s">
        <v>244</v>
      </c>
      <c r="AN21" s="4">
        <v>16</v>
      </c>
      <c r="AO21" s="4">
        <v>5</v>
      </c>
      <c r="AP21" s="4" t="s">
        <v>246</v>
      </c>
      <c r="AQ21" s="9">
        <v>2</v>
      </c>
      <c r="AR21" s="9">
        <v>9</v>
      </c>
      <c r="AS21" s="4" t="s">
        <v>245</v>
      </c>
      <c r="AT21" s="9">
        <v>0</v>
      </c>
      <c r="AU21" s="9">
        <v>1</v>
      </c>
      <c r="AV21" s="9">
        <v>0</v>
      </c>
      <c r="AW21" s="9">
        <v>1</v>
      </c>
      <c r="AX21" s="9">
        <v>1</v>
      </c>
      <c r="AY21" s="9">
        <v>0</v>
      </c>
      <c r="AZ21" s="9">
        <v>0</v>
      </c>
      <c r="BA21" s="9">
        <v>1</v>
      </c>
      <c r="BB21" s="9">
        <v>0</v>
      </c>
      <c r="BC21" s="9">
        <v>2</v>
      </c>
      <c r="BD21" s="9">
        <v>0</v>
      </c>
      <c r="BE21" s="9">
        <v>1</v>
      </c>
      <c r="BF21" s="9">
        <v>2</v>
      </c>
      <c r="BG21" s="9">
        <v>0</v>
      </c>
      <c r="BH21" s="4" t="s">
        <v>244</v>
      </c>
      <c r="BI21" s="4" t="s">
        <v>247</v>
      </c>
      <c r="BJ21" s="9">
        <v>8349</v>
      </c>
      <c r="BK21" s="9">
        <v>60</v>
      </c>
      <c r="BL21" s="9">
        <v>0</v>
      </c>
      <c r="BM21" s="9">
        <v>7449</v>
      </c>
      <c r="BN21" s="9">
        <v>5963</v>
      </c>
      <c r="BO21" s="9">
        <v>5757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13660</v>
      </c>
      <c r="CI21" s="9">
        <v>660</v>
      </c>
      <c r="CJ21" s="9">
        <v>0</v>
      </c>
      <c r="CK21" s="9">
        <v>7153</v>
      </c>
      <c r="CL21" s="9">
        <v>6271</v>
      </c>
      <c r="CM21" s="9">
        <v>5417</v>
      </c>
      <c r="CN21" s="9">
        <v>277</v>
      </c>
      <c r="CO21" s="9">
        <v>3</v>
      </c>
      <c r="CP21" s="9">
        <v>0</v>
      </c>
      <c r="CQ21" s="9">
        <v>277</v>
      </c>
      <c r="CR21" s="9">
        <v>11</v>
      </c>
      <c r="CS21" s="9">
        <v>11</v>
      </c>
      <c r="CT21" s="9">
        <v>2</v>
      </c>
      <c r="CU21" s="9">
        <v>0</v>
      </c>
      <c r="CV21" s="4">
        <v>19.75</v>
      </c>
      <c r="CW21" s="4">
        <v>27.5</v>
      </c>
      <c r="CX21" s="4" t="s">
        <v>246</v>
      </c>
      <c r="CY21" s="9">
        <v>522</v>
      </c>
      <c r="CZ21" s="9">
        <v>1454236</v>
      </c>
      <c r="DA21" s="9">
        <v>725603</v>
      </c>
      <c r="DB21" s="9">
        <v>0</v>
      </c>
      <c r="DC21" s="9">
        <v>17672</v>
      </c>
      <c r="DD21" s="9">
        <v>34320</v>
      </c>
      <c r="DE21" s="9">
        <v>513425</v>
      </c>
      <c r="DF21" s="9">
        <v>2745256</v>
      </c>
      <c r="DG21" s="9">
        <v>603507</v>
      </c>
      <c r="DH21" s="9">
        <v>45276</v>
      </c>
      <c r="DI21" s="9">
        <v>589300</v>
      </c>
      <c r="DJ21" s="9">
        <v>72000</v>
      </c>
      <c r="DK21" s="9">
        <v>73628</v>
      </c>
      <c r="DL21" s="9">
        <v>9915</v>
      </c>
      <c r="DM21" s="9">
        <v>0</v>
      </c>
      <c r="DN21" s="9">
        <v>448621</v>
      </c>
      <c r="DO21" s="9">
        <v>852723</v>
      </c>
      <c r="DP21" s="9"/>
      <c r="DQ21" s="9">
        <v>1301344</v>
      </c>
      <c r="DR21" s="9">
        <v>2713609</v>
      </c>
    </row>
    <row r="22" spans="1:122" x14ac:dyDescent="0.35">
      <c r="A22" s="4" t="s">
        <v>283</v>
      </c>
      <c r="B22" s="4">
        <v>162</v>
      </c>
      <c r="C22" s="4" t="s">
        <v>284</v>
      </c>
      <c r="D22" s="4" t="s">
        <v>285</v>
      </c>
      <c r="E22" s="4" t="s">
        <v>256</v>
      </c>
      <c r="F22" s="4" t="s">
        <v>252</v>
      </c>
      <c r="G22" s="9">
        <v>210</v>
      </c>
      <c r="H22" s="9">
        <v>2560</v>
      </c>
      <c r="I22" s="9">
        <v>2770</v>
      </c>
      <c r="J22" s="9">
        <v>260</v>
      </c>
      <c r="K22" s="9">
        <v>0</v>
      </c>
      <c r="L22" s="9">
        <v>260</v>
      </c>
      <c r="M22" s="9">
        <v>0</v>
      </c>
      <c r="N22" s="9">
        <v>24</v>
      </c>
      <c r="O22" s="9">
        <v>520</v>
      </c>
      <c r="P22" s="9">
        <v>13</v>
      </c>
      <c r="Q22" s="9">
        <v>0</v>
      </c>
      <c r="R22" s="9">
        <v>0</v>
      </c>
      <c r="S22" s="9">
        <v>0</v>
      </c>
      <c r="T22" s="9">
        <v>3</v>
      </c>
      <c r="U22" s="9">
        <v>27</v>
      </c>
      <c r="V22" s="9">
        <v>0</v>
      </c>
      <c r="W22" s="9">
        <v>440</v>
      </c>
      <c r="X22" s="9">
        <v>375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4" t="s">
        <v>246</v>
      </c>
      <c r="AM22" s="4" t="s">
        <v>246</v>
      </c>
      <c r="AN22" s="4">
        <v>0</v>
      </c>
      <c r="AO22" s="4">
        <v>0</v>
      </c>
      <c r="AP22" s="4"/>
      <c r="AQ22" s="9"/>
      <c r="AR22" s="9"/>
      <c r="AS22" s="4" t="s">
        <v>245</v>
      </c>
      <c r="AT22" s="9">
        <v>0</v>
      </c>
      <c r="AU22" s="9">
        <v>1</v>
      </c>
      <c r="AV22" s="9">
        <v>0</v>
      </c>
      <c r="AW22" s="9">
        <v>1</v>
      </c>
      <c r="AX22" s="9">
        <v>0</v>
      </c>
      <c r="AY22" s="9">
        <v>0</v>
      </c>
      <c r="AZ22" s="9">
        <v>0</v>
      </c>
      <c r="BA22" s="9">
        <v>1</v>
      </c>
      <c r="BB22" s="9">
        <v>0</v>
      </c>
      <c r="BC22" s="9">
        <v>0</v>
      </c>
      <c r="BD22" s="9">
        <v>0</v>
      </c>
      <c r="BE22" s="9">
        <v>1</v>
      </c>
      <c r="BF22" s="9">
        <v>0</v>
      </c>
      <c r="BG22" s="9">
        <v>0</v>
      </c>
      <c r="BH22" s="4" t="s">
        <v>244</v>
      </c>
      <c r="BI22" s="4" t="s">
        <v>274</v>
      </c>
      <c r="BJ22" s="9">
        <v>2330</v>
      </c>
      <c r="BK22" s="9">
        <v>20</v>
      </c>
      <c r="BL22" s="9">
        <v>0</v>
      </c>
      <c r="BM22" s="9">
        <v>1217</v>
      </c>
      <c r="BN22" s="9">
        <v>1217</v>
      </c>
      <c r="BO22" s="9">
        <v>0</v>
      </c>
      <c r="BP22" s="9">
        <v>15</v>
      </c>
      <c r="BQ22" s="9">
        <v>2</v>
      </c>
      <c r="BR22" s="9">
        <v>0</v>
      </c>
      <c r="BS22" s="9">
        <v>0</v>
      </c>
      <c r="BT22" s="9">
        <v>0</v>
      </c>
      <c r="BU22" s="9">
        <v>0</v>
      </c>
      <c r="BV22" s="9">
        <v>103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6250</v>
      </c>
      <c r="CI22" s="9">
        <v>30</v>
      </c>
      <c r="CJ22" s="9">
        <v>0</v>
      </c>
      <c r="CK22" s="9">
        <v>2500</v>
      </c>
      <c r="CL22" s="9">
        <v>2500</v>
      </c>
      <c r="CM22" s="9">
        <v>0</v>
      </c>
      <c r="CN22" s="9">
        <v>32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30</v>
      </c>
      <c r="CV22" s="8" t="s">
        <v>526</v>
      </c>
      <c r="CW22" s="8" t="s">
        <v>526</v>
      </c>
      <c r="CX22" s="4" t="s">
        <v>244</v>
      </c>
      <c r="CY22" s="9">
        <v>0</v>
      </c>
      <c r="CZ22" s="9">
        <v>49248</v>
      </c>
      <c r="DA22" s="9">
        <v>33866</v>
      </c>
      <c r="DB22" s="9">
        <v>0</v>
      </c>
      <c r="DC22" s="9">
        <v>3951</v>
      </c>
      <c r="DD22" s="9">
        <v>806</v>
      </c>
      <c r="DE22" s="9">
        <v>4015</v>
      </c>
      <c r="DF22" s="9">
        <v>91886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1469</v>
      </c>
      <c r="DO22" s="9">
        <v>295</v>
      </c>
      <c r="DP22" s="9">
        <v>0</v>
      </c>
      <c r="DQ22" s="9">
        <v>1764</v>
      </c>
      <c r="DR22" s="9">
        <v>1764</v>
      </c>
    </row>
    <row r="23" spans="1:122" x14ac:dyDescent="0.35">
      <c r="A23" s="4" t="s">
        <v>286</v>
      </c>
      <c r="B23" s="4">
        <v>34</v>
      </c>
      <c r="C23" s="4" t="s">
        <v>273</v>
      </c>
      <c r="D23" s="4" t="s">
        <v>255</v>
      </c>
      <c r="E23" s="4" t="s">
        <v>242</v>
      </c>
      <c r="F23" s="4" t="s">
        <v>243</v>
      </c>
      <c r="G23" s="9">
        <v>26337</v>
      </c>
      <c r="H23" s="9">
        <v>5298</v>
      </c>
      <c r="I23" s="9">
        <v>31635</v>
      </c>
      <c r="J23" s="9">
        <v>596</v>
      </c>
      <c r="K23" s="9">
        <v>45</v>
      </c>
      <c r="L23" s="9">
        <v>100</v>
      </c>
      <c r="M23" s="9"/>
      <c r="N23" s="9">
        <v>242</v>
      </c>
      <c r="O23" s="9">
        <v>2208</v>
      </c>
      <c r="P23" s="9">
        <v>40</v>
      </c>
      <c r="Q23" s="9">
        <v>5</v>
      </c>
      <c r="R23" s="9">
        <v>111</v>
      </c>
      <c r="S23" s="9">
        <v>0</v>
      </c>
      <c r="T23" s="9">
        <v>7</v>
      </c>
      <c r="U23" s="9">
        <v>254</v>
      </c>
      <c r="V23" s="9">
        <v>29000</v>
      </c>
      <c r="W23" s="9">
        <v>4664</v>
      </c>
      <c r="X23" s="9">
        <v>5427</v>
      </c>
      <c r="Y23" s="9">
        <v>363</v>
      </c>
      <c r="Z23" s="9">
        <v>0</v>
      </c>
      <c r="AA23" s="9">
        <v>0</v>
      </c>
      <c r="AB23" s="9">
        <v>0</v>
      </c>
      <c r="AC23" s="9">
        <v>0</v>
      </c>
      <c r="AD23" s="9">
        <v>591</v>
      </c>
      <c r="AE23" s="9">
        <v>1</v>
      </c>
      <c r="AF23" s="9">
        <v>9</v>
      </c>
      <c r="AG23" s="9">
        <v>0</v>
      </c>
      <c r="AH23" s="9">
        <v>0</v>
      </c>
      <c r="AI23" s="9">
        <v>0</v>
      </c>
      <c r="AJ23" s="9">
        <v>4</v>
      </c>
      <c r="AK23" s="9">
        <v>0</v>
      </c>
      <c r="AL23" s="4" t="s">
        <v>244</v>
      </c>
      <c r="AM23" s="4" t="s">
        <v>246</v>
      </c>
      <c r="AN23" s="4">
        <v>12</v>
      </c>
      <c r="AO23" s="4">
        <v>0</v>
      </c>
      <c r="AP23" s="4" t="s">
        <v>246</v>
      </c>
      <c r="AQ23" s="9">
        <v>10</v>
      </c>
      <c r="AR23" s="9">
        <v>42</v>
      </c>
      <c r="AS23" s="4" t="s">
        <v>245</v>
      </c>
      <c r="AT23" s="9">
        <v>3</v>
      </c>
      <c r="AU23" s="9"/>
      <c r="AV23" s="9"/>
      <c r="AW23" s="9">
        <v>3</v>
      </c>
      <c r="AX23" s="9">
        <v>3</v>
      </c>
      <c r="AY23" s="9"/>
      <c r="AZ23" s="9"/>
      <c r="BA23" s="9">
        <v>3</v>
      </c>
      <c r="BB23" s="9"/>
      <c r="BC23" s="9">
        <v>1</v>
      </c>
      <c r="BD23" s="9"/>
      <c r="BE23" s="9"/>
      <c r="BF23" s="9"/>
      <c r="BG23" s="9">
        <v>1</v>
      </c>
      <c r="BH23" s="4" t="s">
        <v>244</v>
      </c>
      <c r="BI23" s="4" t="s">
        <v>247</v>
      </c>
      <c r="BJ23" s="9">
        <v>7925</v>
      </c>
      <c r="BK23" s="9">
        <v>0</v>
      </c>
      <c r="BL23" s="9">
        <v>1</v>
      </c>
      <c r="BM23" s="9">
        <v>2068</v>
      </c>
      <c r="BN23" s="9">
        <v>3277</v>
      </c>
      <c r="BO23" s="9">
        <v>52</v>
      </c>
      <c r="BP23" s="9">
        <v>2002</v>
      </c>
      <c r="BQ23" s="9">
        <v>1</v>
      </c>
      <c r="BR23" s="9">
        <v>0</v>
      </c>
      <c r="BS23" s="9">
        <v>1948</v>
      </c>
      <c r="BT23" s="9">
        <v>1338</v>
      </c>
      <c r="BU23" s="9">
        <v>359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110</v>
      </c>
      <c r="CC23" s="9">
        <v>0</v>
      </c>
      <c r="CD23" s="9">
        <v>0</v>
      </c>
      <c r="CE23" s="9">
        <v>107</v>
      </c>
      <c r="CF23" s="9">
        <v>53</v>
      </c>
      <c r="CG23" s="9">
        <v>0</v>
      </c>
      <c r="CH23" s="9">
        <v>14574</v>
      </c>
      <c r="CI23" s="9">
        <v>0</v>
      </c>
      <c r="CJ23" s="9">
        <v>0</v>
      </c>
      <c r="CK23" s="9">
        <v>1318</v>
      </c>
      <c r="CL23" s="9">
        <v>3056</v>
      </c>
      <c r="CM23" s="9">
        <v>2914</v>
      </c>
      <c r="CN23" s="9">
        <v>12</v>
      </c>
      <c r="CO23" s="9">
        <v>0</v>
      </c>
      <c r="CP23" s="9">
        <v>0</v>
      </c>
      <c r="CQ23" s="9">
        <v>11</v>
      </c>
      <c r="CR23" s="9">
        <v>12</v>
      </c>
      <c r="CS23" s="9">
        <v>6</v>
      </c>
      <c r="CT23" s="9">
        <v>31</v>
      </c>
      <c r="CU23" s="9">
        <v>208</v>
      </c>
      <c r="CV23" s="4">
        <v>6.2</v>
      </c>
      <c r="CW23" s="4">
        <v>9.6999999999999993</v>
      </c>
      <c r="CX23" s="4" t="s">
        <v>244</v>
      </c>
      <c r="CY23" s="9"/>
      <c r="CZ23" s="9">
        <v>456430</v>
      </c>
      <c r="DA23" s="9">
        <v>171707</v>
      </c>
      <c r="DB23" s="9">
        <v>0</v>
      </c>
      <c r="DC23" s="9">
        <v>53826</v>
      </c>
      <c r="DD23" s="9">
        <v>22452</v>
      </c>
      <c r="DE23" s="9">
        <v>169339</v>
      </c>
      <c r="DF23" s="9">
        <v>873754</v>
      </c>
      <c r="DG23" s="9">
        <v>292526</v>
      </c>
      <c r="DH23" s="9">
        <v>1680</v>
      </c>
      <c r="DI23" s="9">
        <v>217085</v>
      </c>
      <c r="DJ23" s="9"/>
      <c r="DK23" s="9">
        <v>15000</v>
      </c>
      <c r="DL23" s="9"/>
      <c r="DM23" s="9"/>
      <c r="DN23" s="9">
        <v>195230</v>
      </c>
      <c r="DO23" s="9">
        <v>154433</v>
      </c>
      <c r="DP23" s="9">
        <v>3024</v>
      </c>
      <c r="DQ23" s="9">
        <v>352687</v>
      </c>
      <c r="DR23" s="9">
        <v>878978</v>
      </c>
    </row>
    <row r="24" spans="1:122" x14ac:dyDescent="0.35">
      <c r="A24" s="4" t="s">
        <v>287</v>
      </c>
      <c r="B24" s="4">
        <v>39</v>
      </c>
      <c r="C24" s="4" t="s">
        <v>263</v>
      </c>
      <c r="D24" s="4" t="s">
        <v>255</v>
      </c>
      <c r="E24" s="4" t="s">
        <v>288</v>
      </c>
      <c r="F24" s="4" t="s">
        <v>243</v>
      </c>
      <c r="G24" s="9">
        <v>127345</v>
      </c>
      <c r="H24" s="9">
        <v>50927</v>
      </c>
      <c r="I24" s="9">
        <v>178272</v>
      </c>
      <c r="J24" s="9">
        <v>6908</v>
      </c>
      <c r="K24" s="9"/>
      <c r="L24" s="9">
        <v>522000</v>
      </c>
      <c r="M24" s="9"/>
      <c r="N24" s="9">
        <v>284</v>
      </c>
      <c r="O24" s="9">
        <v>4260</v>
      </c>
      <c r="P24" s="9">
        <v>50</v>
      </c>
      <c r="Q24" s="9">
        <v>201</v>
      </c>
      <c r="R24" s="9">
        <v>3473</v>
      </c>
      <c r="S24" s="9">
        <v>96</v>
      </c>
      <c r="T24" s="9">
        <v>42</v>
      </c>
      <c r="U24" s="9">
        <v>527</v>
      </c>
      <c r="V24" s="9">
        <v>208378</v>
      </c>
      <c r="W24" s="9">
        <v>37590</v>
      </c>
      <c r="X24" s="9">
        <v>65671</v>
      </c>
      <c r="Y24" s="9">
        <v>201</v>
      </c>
      <c r="Z24" s="9">
        <v>610</v>
      </c>
      <c r="AA24" s="9">
        <v>899</v>
      </c>
      <c r="AB24" s="9">
        <v>8415</v>
      </c>
      <c r="AC24" s="9">
        <v>4958</v>
      </c>
      <c r="AD24" s="9">
        <v>16672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4" t="s">
        <v>244</v>
      </c>
      <c r="AM24" s="4" t="s">
        <v>246</v>
      </c>
      <c r="AN24" s="4">
        <v>20</v>
      </c>
      <c r="AO24" s="4"/>
      <c r="AP24" s="4" t="s">
        <v>246</v>
      </c>
      <c r="AQ24" s="9">
        <v>14</v>
      </c>
      <c r="AR24" s="9">
        <v>106</v>
      </c>
      <c r="AS24" s="4" t="s">
        <v>245</v>
      </c>
      <c r="AT24" s="9">
        <v>8</v>
      </c>
      <c r="AU24" s="9">
        <v>3</v>
      </c>
      <c r="AV24" s="9">
        <v>0</v>
      </c>
      <c r="AW24" s="9">
        <v>11</v>
      </c>
      <c r="AX24" s="9">
        <v>11</v>
      </c>
      <c r="AY24" s="9">
        <v>0</v>
      </c>
      <c r="AZ24" s="9">
        <v>1</v>
      </c>
      <c r="BA24" s="9">
        <v>12</v>
      </c>
      <c r="BB24" s="9">
        <v>0</v>
      </c>
      <c r="BC24" s="9">
        <v>2</v>
      </c>
      <c r="BD24" s="9">
        <v>0</v>
      </c>
      <c r="BE24" s="9">
        <v>5</v>
      </c>
      <c r="BF24" s="9">
        <v>0</v>
      </c>
      <c r="BG24" s="9">
        <v>0</v>
      </c>
      <c r="BH24" s="4" t="s">
        <v>244</v>
      </c>
      <c r="BI24" s="4" t="s">
        <v>247</v>
      </c>
      <c r="BJ24" s="9"/>
      <c r="BK24" s="9"/>
      <c r="BL24" s="9"/>
      <c r="BM24" s="9"/>
      <c r="BN24" s="9"/>
      <c r="BO24" s="9"/>
      <c r="BP24" s="9">
        <v>9973</v>
      </c>
      <c r="BQ24" s="9">
        <v>110</v>
      </c>
      <c r="BR24" s="9">
        <v>0</v>
      </c>
      <c r="BS24" s="9">
        <v>9973</v>
      </c>
      <c r="BT24" s="9">
        <v>9102</v>
      </c>
      <c r="BU24" s="9">
        <v>1921</v>
      </c>
      <c r="BV24" s="9">
        <v>549</v>
      </c>
      <c r="BW24" s="9">
        <v>14</v>
      </c>
      <c r="BX24" s="9">
        <v>0</v>
      </c>
      <c r="BY24" s="9">
        <v>549</v>
      </c>
      <c r="BZ24" s="9">
        <v>549</v>
      </c>
      <c r="CA24" s="9">
        <v>549</v>
      </c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>
        <v>49</v>
      </c>
      <c r="CU24" s="9">
        <v>484</v>
      </c>
      <c r="CV24" s="4">
        <v>67.8</v>
      </c>
      <c r="CW24" s="4">
        <v>87.9</v>
      </c>
      <c r="CX24" s="4" t="s">
        <v>244</v>
      </c>
      <c r="CY24" s="9"/>
      <c r="CZ24" s="9">
        <v>5212937.0999999996</v>
      </c>
      <c r="DA24" s="9">
        <v>552292.30000000005</v>
      </c>
      <c r="DB24" s="9">
        <v>0</v>
      </c>
      <c r="DC24" s="9">
        <v>2697620.31</v>
      </c>
      <c r="DD24" s="9">
        <v>564548.44999999995</v>
      </c>
      <c r="DE24" s="9">
        <v>2444420.21</v>
      </c>
      <c r="DF24" s="9">
        <v>11471818.4</v>
      </c>
      <c r="DG24" s="9">
        <v>1252233.98</v>
      </c>
      <c r="DH24" s="9">
        <v>181600</v>
      </c>
      <c r="DI24" s="9">
        <v>7845885.75</v>
      </c>
      <c r="DJ24" s="9">
        <v>327903.99</v>
      </c>
      <c r="DK24" s="9">
        <v>350000</v>
      </c>
      <c r="DL24" s="9">
        <v>0</v>
      </c>
      <c r="DM24" s="9">
        <v>0</v>
      </c>
      <c r="DN24" s="9">
        <v>1587851.78</v>
      </c>
      <c r="DO24" s="9">
        <v>422502.1</v>
      </c>
      <c r="DP24" s="9">
        <v>507270.32</v>
      </c>
      <c r="DQ24" s="9">
        <v>2517624.2000000002</v>
      </c>
      <c r="DR24" s="9">
        <v>12475247.9</v>
      </c>
    </row>
    <row r="25" spans="1:122" x14ac:dyDescent="0.35">
      <c r="A25" s="4" t="s">
        <v>289</v>
      </c>
      <c r="B25" s="4">
        <v>196</v>
      </c>
      <c r="C25" s="4" t="s">
        <v>290</v>
      </c>
      <c r="D25" s="4" t="s">
        <v>291</v>
      </c>
      <c r="E25" s="4" t="s">
        <v>242</v>
      </c>
      <c r="F25" s="4" t="s">
        <v>252</v>
      </c>
      <c r="G25" s="9">
        <v>2839</v>
      </c>
      <c r="H25" s="9">
        <v>5482</v>
      </c>
      <c r="I25" s="9">
        <v>8321</v>
      </c>
      <c r="J25" s="9">
        <v>445</v>
      </c>
      <c r="K25" s="9">
        <v>512</v>
      </c>
      <c r="L25" s="9">
        <v>0</v>
      </c>
      <c r="M25" s="9">
        <v>0</v>
      </c>
      <c r="N25" s="9">
        <v>92</v>
      </c>
      <c r="O25" s="9">
        <v>771</v>
      </c>
      <c r="P25" s="9">
        <v>37</v>
      </c>
      <c r="Q25" s="9">
        <v>7</v>
      </c>
      <c r="R25" s="9">
        <v>70</v>
      </c>
      <c r="S25" s="9">
        <v>0</v>
      </c>
      <c r="T25" s="9">
        <v>10</v>
      </c>
      <c r="U25" s="9">
        <v>109</v>
      </c>
      <c r="V25" s="9">
        <v>2108</v>
      </c>
      <c r="W25" s="9">
        <v>1200</v>
      </c>
      <c r="X25" s="9">
        <v>1202</v>
      </c>
      <c r="Y25" s="9"/>
      <c r="Z25" s="9"/>
      <c r="AA25" s="9"/>
      <c r="AB25" s="9"/>
      <c r="AC25" s="9"/>
      <c r="AD25" s="9"/>
      <c r="AE25" s="9"/>
      <c r="AF25" s="9"/>
      <c r="AG25" s="9">
        <v>2</v>
      </c>
      <c r="AH25" s="9">
        <v>95</v>
      </c>
      <c r="AI25" s="9">
        <v>1</v>
      </c>
      <c r="AJ25" s="9">
        <v>0</v>
      </c>
      <c r="AK25" s="9">
        <v>0</v>
      </c>
      <c r="AL25" s="4" t="s">
        <v>244</v>
      </c>
      <c r="AM25" s="4" t="s">
        <v>246</v>
      </c>
      <c r="AN25" s="4">
        <v>6</v>
      </c>
      <c r="AO25" s="4">
        <v>0</v>
      </c>
      <c r="AP25" s="4" t="s">
        <v>246</v>
      </c>
      <c r="AQ25" s="9">
        <v>50</v>
      </c>
      <c r="AR25" s="9">
        <v>216</v>
      </c>
      <c r="AS25" s="4" t="s">
        <v>245</v>
      </c>
      <c r="AT25" s="9">
        <v>4</v>
      </c>
      <c r="AU25" s="9">
        <v>1</v>
      </c>
      <c r="AV25" s="9">
        <v>0</v>
      </c>
      <c r="AW25" s="9">
        <v>5</v>
      </c>
      <c r="AX25" s="9">
        <v>0</v>
      </c>
      <c r="AY25" s="9">
        <v>0</v>
      </c>
      <c r="AZ25" s="9">
        <v>0</v>
      </c>
      <c r="BA25" s="9">
        <v>5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4" t="s">
        <v>244</v>
      </c>
      <c r="BI25" s="4" t="s">
        <v>247</v>
      </c>
      <c r="BJ25" s="9">
        <v>22605</v>
      </c>
      <c r="BK25" s="9">
        <v>17</v>
      </c>
      <c r="BL25" s="9">
        <v>2</v>
      </c>
      <c r="BM25" s="9">
        <v>1958</v>
      </c>
      <c r="BN25" s="9">
        <v>5405</v>
      </c>
      <c r="BO25" s="9">
        <v>13</v>
      </c>
      <c r="BP25" s="9">
        <v>66</v>
      </c>
      <c r="BQ25" s="9">
        <v>0</v>
      </c>
      <c r="BR25" s="9">
        <v>0</v>
      </c>
      <c r="BS25" s="9">
        <v>3</v>
      </c>
      <c r="BT25" s="9">
        <v>3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11800</v>
      </c>
      <c r="CI25" s="9">
        <v>129</v>
      </c>
      <c r="CJ25" s="9">
        <v>0</v>
      </c>
      <c r="CK25" s="9">
        <v>430</v>
      </c>
      <c r="CL25" s="9">
        <v>7545</v>
      </c>
      <c r="CM25" s="9">
        <v>1</v>
      </c>
      <c r="CN25" s="9">
        <v>657</v>
      </c>
      <c r="CO25" s="9">
        <v>7</v>
      </c>
      <c r="CP25" s="9">
        <v>0</v>
      </c>
      <c r="CQ25" s="9">
        <v>0</v>
      </c>
      <c r="CR25" s="9">
        <v>282</v>
      </c>
      <c r="CS25" s="9">
        <v>0</v>
      </c>
      <c r="CT25" s="9">
        <v>1</v>
      </c>
      <c r="CU25" s="9">
        <v>4</v>
      </c>
      <c r="CV25" s="8" t="s">
        <v>526</v>
      </c>
      <c r="CW25" s="4">
        <v>5.6</v>
      </c>
      <c r="CX25" s="4" t="s">
        <v>246</v>
      </c>
      <c r="CY25" s="9">
        <v>40</v>
      </c>
      <c r="CZ25" s="9">
        <v>286257</v>
      </c>
      <c r="DA25" s="9">
        <v>308725</v>
      </c>
      <c r="DB25" s="9">
        <v>0</v>
      </c>
      <c r="DC25" s="9">
        <v>45925</v>
      </c>
      <c r="DD25" s="9">
        <v>2760</v>
      </c>
      <c r="DE25" s="9">
        <v>52067</v>
      </c>
      <c r="DF25" s="9">
        <v>695734</v>
      </c>
      <c r="DG25" s="9">
        <v>96400</v>
      </c>
      <c r="DH25" s="9">
        <v>21000</v>
      </c>
      <c r="DI25" s="9"/>
      <c r="DJ25" s="9"/>
      <c r="DK25" s="9">
        <v>18000</v>
      </c>
      <c r="DL25" s="9">
        <v>0</v>
      </c>
      <c r="DM25" s="9">
        <v>0</v>
      </c>
      <c r="DN25" s="9">
        <v>10831</v>
      </c>
      <c r="DO25" s="9">
        <v>9791</v>
      </c>
      <c r="DP25" s="9"/>
      <c r="DQ25" s="9">
        <v>20622</v>
      </c>
      <c r="DR25" s="9">
        <v>156022</v>
      </c>
    </row>
    <row r="26" spans="1:122" x14ac:dyDescent="0.35">
      <c r="A26" s="4" t="s">
        <v>292</v>
      </c>
      <c r="B26" s="4">
        <v>36</v>
      </c>
      <c r="C26" s="4" t="s">
        <v>293</v>
      </c>
      <c r="D26" s="4" t="s">
        <v>255</v>
      </c>
      <c r="E26" s="4" t="s">
        <v>242</v>
      </c>
      <c r="F26" s="4" t="s">
        <v>252</v>
      </c>
      <c r="G26" s="9">
        <v>6147</v>
      </c>
      <c r="H26" s="9">
        <v>2104</v>
      </c>
      <c r="I26" s="9">
        <v>8251</v>
      </c>
      <c r="J26" s="9">
        <v>372</v>
      </c>
      <c r="K26" s="9">
        <v>0</v>
      </c>
      <c r="L26" s="9">
        <v>0</v>
      </c>
      <c r="M26" s="9">
        <v>0</v>
      </c>
      <c r="N26" s="9">
        <v>67</v>
      </c>
      <c r="O26" s="9">
        <v>575</v>
      </c>
      <c r="P26" s="9">
        <v>29</v>
      </c>
      <c r="Q26" s="9">
        <v>4</v>
      </c>
      <c r="R26" s="9">
        <v>56</v>
      </c>
      <c r="S26" s="9">
        <v>4</v>
      </c>
      <c r="T26" s="9">
        <v>3</v>
      </c>
      <c r="U26" s="9">
        <v>74</v>
      </c>
      <c r="V26" s="9">
        <v>7891</v>
      </c>
      <c r="W26" s="9">
        <v>3300</v>
      </c>
      <c r="X26" s="9">
        <v>1950</v>
      </c>
      <c r="Y26" s="9">
        <v>18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4" t="s">
        <v>244</v>
      </c>
      <c r="AM26" s="4" t="s">
        <v>246</v>
      </c>
      <c r="AN26" s="4">
        <v>10</v>
      </c>
      <c r="AO26" s="4">
        <v>0</v>
      </c>
      <c r="AP26" s="4" t="s">
        <v>246</v>
      </c>
      <c r="AQ26" s="9">
        <v>3</v>
      </c>
      <c r="AR26" s="9">
        <v>28</v>
      </c>
      <c r="AS26" s="4" t="s">
        <v>245</v>
      </c>
      <c r="AT26" s="9">
        <v>3</v>
      </c>
      <c r="AU26" s="9">
        <v>0</v>
      </c>
      <c r="AV26" s="9">
        <v>0</v>
      </c>
      <c r="AW26" s="9">
        <v>3</v>
      </c>
      <c r="AX26" s="9">
        <v>0</v>
      </c>
      <c r="AY26" s="9">
        <v>0</v>
      </c>
      <c r="AZ26" s="9">
        <v>0</v>
      </c>
      <c r="BA26" s="9">
        <v>3</v>
      </c>
      <c r="BB26" s="9">
        <v>0</v>
      </c>
      <c r="BC26" s="9">
        <v>0</v>
      </c>
      <c r="BD26" s="9">
        <v>0</v>
      </c>
      <c r="BE26" s="9">
        <v>1</v>
      </c>
      <c r="BF26" s="9">
        <v>1</v>
      </c>
      <c r="BG26" s="9">
        <v>1</v>
      </c>
      <c r="BH26" s="4" t="s">
        <v>244</v>
      </c>
      <c r="BI26" s="4" t="s">
        <v>247</v>
      </c>
      <c r="BJ26" s="9">
        <v>14002</v>
      </c>
      <c r="BK26" s="9">
        <v>64</v>
      </c>
      <c r="BL26" s="9">
        <v>0</v>
      </c>
      <c r="BM26" s="9">
        <v>14002</v>
      </c>
      <c r="BN26" s="9">
        <v>14002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414</v>
      </c>
      <c r="BW26" s="9">
        <v>0</v>
      </c>
      <c r="BX26" s="9">
        <v>0</v>
      </c>
      <c r="BY26" s="9">
        <v>414</v>
      </c>
      <c r="BZ26" s="9">
        <v>414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75000</v>
      </c>
      <c r="CI26" s="9">
        <v>0</v>
      </c>
      <c r="CJ26" s="9">
        <v>0</v>
      </c>
      <c r="CK26" s="9">
        <v>7267</v>
      </c>
      <c r="CL26" s="9">
        <v>7267</v>
      </c>
      <c r="CM26" s="9">
        <v>0</v>
      </c>
      <c r="CN26" s="9">
        <v>74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300</v>
      </c>
      <c r="CV26" s="8" t="s">
        <v>526</v>
      </c>
      <c r="CW26" s="4">
        <v>5.9</v>
      </c>
      <c r="CX26" s="4" t="s">
        <v>244</v>
      </c>
      <c r="CY26" s="9">
        <v>0</v>
      </c>
      <c r="CZ26" s="9">
        <v>262496</v>
      </c>
      <c r="DA26" s="9">
        <v>208782</v>
      </c>
      <c r="DB26" s="9">
        <v>0</v>
      </c>
      <c r="DC26" s="9">
        <v>15902</v>
      </c>
      <c r="DD26" s="9">
        <v>48762</v>
      </c>
      <c r="DE26" s="9">
        <v>93174</v>
      </c>
      <c r="DF26" s="9">
        <v>629116</v>
      </c>
      <c r="DG26" s="9">
        <v>64267</v>
      </c>
      <c r="DH26" s="9">
        <v>0</v>
      </c>
      <c r="DI26" s="9">
        <v>0</v>
      </c>
      <c r="DJ26" s="9">
        <v>0</v>
      </c>
      <c r="DK26" s="9">
        <v>3000</v>
      </c>
      <c r="DL26" s="9">
        <v>0</v>
      </c>
      <c r="DM26" s="9">
        <v>0</v>
      </c>
      <c r="DN26" s="9">
        <v>46612</v>
      </c>
      <c r="DO26" s="9">
        <v>880</v>
      </c>
      <c r="DP26" s="9">
        <v>8095</v>
      </c>
      <c r="DQ26" s="9">
        <v>55587</v>
      </c>
      <c r="DR26" s="9">
        <v>122854</v>
      </c>
    </row>
    <row r="27" spans="1:122" x14ac:dyDescent="0.35">
      <c r="A27" s="4" t="s">
        <v>294</v>
      </c>
      <c r="B27" s="4">
        <v>26</v>
      </c>
      <c r="C27" s="4" t="s">
        <v>295</v>
      </c>
      <c r="D27" s="4" t="s">
        <v>285</v>
      </c>
      <c r="E27" s="4" t="s">
        <v>242</v>
      </c>
      <c r="F27" s="4" t="s">
        <v>252</v>
      </c>
      <c r="G27" s="9">
        <v>3080</v>
      </c>
      <c r="H27" s="9">
        <v>3623</v>
      </c>
      <c r="I27" s="9">
        <v>6703</v>
      </c>
      <c r="J27" s="9">
        <v>648</v>
      </c>
      <c r="K27" s="9">
        <v>40</v>
      </c>
      <c r="L27" s="9">
        <v>66</v>
      </c>
      <c r="M27" s="9">
        <v>500</v>
      </c>
      <c r="N27" s="9">
        <v>323</v>
      </c>
      <c r="O27" s="9">
        <v>2342</v>
      </c>
      <c r="P27" s="9">
        <v>11</v>
      </c>
      <c r="Q27" s="9">
        <v>13</v>
      </c>
      <c r="R27" s="9">
        <v>307</v>
      </c>
      <c r="S27" s="9">
        <v>7</v>
      </c>
      <c r="T27" s="9">
        <v>43</v>
      </c>
      <c r="U27" s="9">
        <v>379</v>
      </c>
      <c r="V27" s="9"/>
      <c r="W27" s="9">
        <v>2609</v>
      </c>
      <c r="X27" s="9">
        <v>2483</v>
      </c>
      <c r="Y27" s="9">
        <v>181</v>
      </c>
      <c r="Z27" s="9"/>
      <c r="AA27" s="9"/>
      <c r="AB27" s="9">
        <v>321</v>
      </c>
      <c r="AC27" s="9"/>
      <c r="AD27" s="9"/>
      <c r="AE27" s="9">
        <v>0</v>
      </c>
      <c r="AF27" s="9">
        <v>0</v>
      </c>
      <c r="AG27" s="9">
        <v>1</v>
      </c>
      <c r="AH27" s="9"/>
      <c r="AI27" s="9">
        <v>0</v>
      </c>
      <c r="AJ27" s="9">
        <v>0</v>
      </c>
      <c r="AK27" s="9">
        <v>0</v>
      </c>
      <c r="AL27" s="4" t="s">
        <v>244</v>
      </c>
      <c r="AM27" s="4" t="s">
        <v>246</v>
      </c>
      <c r="AN27" s="4">
        <v>8</v>
      </c>
      <c r="AO27" s="4">
        <v>0</v>
      </c>
      <c r="AP27" s="4" t="s">
        <v>246</v>
      </c>
      <c r="AQ27" s="9">
        <v>3</v>
      </c>
      <c r="AR27" s="9">
        <v>12</v>
      </c>
      <c r="AS27" s="4" t="s">
        <v>245</v>
      </c>
      <c r="AT27" s="9">
        <v>2</v>
      </c>
      <c r="AU27" s="9">
        <v>6</v>
      </c>
      <c r="AV27" s="9">
        <v>0</v>
      </c>
      <c r="AW27" s="9">
        <v>8</v>
      </c>
      <c r="AX27" s="9">
        <v>8</v>
      </c>
      <c r="AY27" s="9"/>
      <c r="AZ27" s="9"/>
      <c r="BA27" s="9">
        <v>8</v>
      </c>
      <c r="BB27" s="9">
        <v>1</v>
      </c>
      <c r="BC27" s="9">
        <v>1</v>
      </c>
      <c r="BD27" s="9"/>
      <c r="BE27" s="9">
        <v>6</v>
      </c>
      <c r="BF27" s="9"/>
      <c r="BG27" s="9"/>
      <c r="BH27" s="4" t="s">
        <v>244</v>
      </c>
      <c r="BI27" s="4" t="s">
        <v>247</v>
      </c>
      <c r="BJ27" s="9">
        <v>36237</v>
      </c>
      <c r="BK27" s="9">
        <v>15</v>
      </c>
      <c r="BL27" s="9">
        <v>22</v>
      </c>
      <c r="BM27" s="9">
        <v>20647</v>
      </c>
      <c r="BN27" s="9">
        <v>4659</v>
      </c>
      <c r="BO27" s="9">
        <v>148</v>
      </c>
      <c r="BP27" s="9">
        <v>12646</v>
      </c>
      <c r="BQ27" s="9">
        <v>50</v>
      </c>
      <c r="BR27" s="9"/>
      <c r="BS27" s="9">
        <v>4498</v>
      </c>
      <c r="BT27" s="9">
        <v>4703</v>
      </c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>
        <v>77411</v>
      </c>
      <c r="CI27" s="9">
        <v>174</v>
      </c>
      <c r="CJ27" s="9"/>
      <c r="CK27" s="9">
        <v>2410</v>
      </c>
      <c r="CL27" s="9">
        <v>6977</v>
      </c>
      <c r="CM27" s="9"/>
      <c r="CN27" s="9">
        <v>200</v>
      </c>
      <c r="CO27" s="9"/>
      <c r="CP27" s="9"/>
      <c r="CQ27" s="9">
        <v>57</v>
      </c>
      <c r="CR27" s="9">
        <v>65</v>
      </c>
      <c r="CS27" s="9"/>
      <c r="CT27" s="9">
        <v>18</v>
      </c>
      <c r="CU27" s="9">
        <v>119</v>
      </c>
      <c r="CV27" s="4">
        <v>6</v>
      </c>
      <c r="CW27" s="4">
        <v>8.8000000000000007</v>
      </c>
      <c r="CX27" s="4" t="s">
        <v>246</v>
      </c>
      <c r="CY27" s="9">
        <v>600</v>
      </c>
      <c r="CZ27" s="9">
        <v>306386</v>
      </c>
      <c r="DA27" s="9">
        <v>204627.8</v>
      </c>
      <c r="DB27" s="9">
        <v>0</v>
      </c>
      <c r="DC27" s="9">
        <v>90</v>
      </c>
      <c r="DD27" s="9">
        <v>5172.5</v>
      </c>
      <c r="DE27" s="9">
        <v>66322.38</v>
      </c>
      <c r="DF27" s="9">
        <v>582598.69999999995</v>
      </c>
      <c r="DG27" s="9">
        <v>176734</v>
      </c>
      <c r="DH27" s="9">
        <v>4712</v>
      </c>
      <c r="DI27" s="9"/>
      <c r="DJ27" s="9"/>
      <c r="DK27" s="9"/>
      <c r="DL27" s="9"/>
      <c r="DM27" s="9">
        <v>1800</v>
      </c>
      <c r="DN27" s="9">
        <v>21139.27</v>
      </c>
      <c r="DO27" s="9">
        <v>90231</v>
      </c>
      <c r="DP27" s="9">
        <v>94198</v>
      </c>
      <c r="DQ27" s="9">
        <v>207368.3</v>
      </c>
      <c r="DR27" s="9">
        <v>388814.3</v>
      </c>
    </row>
    <row r="28" spans="1:122" x14ac:dyDescent="0.35">
      <c r="A28" s="4" t="s">
        <v>296</v>
      </c>
      <c r="B28" s="4">
        <v>37</v>
      </c>
      <c r="C28" s="4" t="s">
        <v>297</v>
      </c>
      <c r="D28" s="4" t="s">
        <v>298</v>
      </c>
      <c r="E28" s="4" t="s">
        <v>242</v>
      </c>
      <c r="F28" s="4" t="s">
        <v>252</v>
      </c>
      <c r="G28" s="9">
        <v>17683</v>
      </c>
      <c r="H28" s="9">
        <v>11918</v>
      </c>
      <c r="I28" s="9">
        <v>29601</v>
      </c>
      <c r="J28" s="9">
        <v>949</v>
      </c>
      <c r="K28" s="9"/>
      <c r="L28" s="9"/>
      <c r="M28" s="9"/>
      <c r="N28" s="9">
        <v>64</v>
      </c>
      <c r="O28" s="9">
        <v>1130</v>
      </c>
      <c r="P28" s="9">
        <v>45</v>
      </c>
      <c r="Q28" s="9">
        <v>3</v>
      </c>
      <c r="R28" s="9">
        <v>39</v>
      </c>
      <c r="S28" s="9"/>
      <c r="T28" s="9">
        <v>25</v>
      </c>
      <c r="U28" s="9">
        <v>92</v>
      </c>
      <c r="V28" s="9"/>
      <c r="W28" s="9">
        <v>2219</v>
      </c>
      <c r="X28" s="9">
        <v>2123</v>
      </c>
      <c r="Y28" s="9"/>
      <c r="Z28" s="9"/>
      <c r="AA28" s="9"/>
      <c r="AB28" s="9"/>
      <c r="AC28" s="9"/>
      <c r="AD28" s="9"/>
      <c r="AE28" s="9"/>
      <c r="AF28" s="9"/>
      <c r="AG28" s="9">
        <v>1</v>
      </c>
      <c r="AH28" s="9"/>
      <c r="AI28" s="9"/>
      <c r="AJ28" s="9"/>
      <c r="AK28" s="9"/>
      <c r="AL28" s="4" t="s">
        <v>244</v>
      </c>
      <c r="AM28" s="4" t="s">
        <v>246</v>
      </c>
      <c r="AN28" s="4">
        <v>8</v>
      </c>
      <c r="AO28" s="4"/>
      <c r="AP28" s="4" t="s">
        <v>246</v>
      </c>
      <c r="AQ28" s="9">
        <v>7</v>
      </c>
      <c r="AR28" s="9">
        <v>35</v>
      </c>
      <c r="AS28" s="4" t="s">
        <v>245</v>
      </c>
      <c r="AT28" s="9">
        <v>4</v>
      </c>
      <c r="AU28" s="9">
        <v>4</v>
      </c>
      <c r="AV28" s="9"/>
      <c r="AW28" s="9">
        <v>8</v>
      </c>
      <c r="AX28" s="9">
        <v>3</v>
      </c>
      <c r="AY28" s="9"/>
      <c r="AZ28" s="9"/>
      <c r="BA28" s="9">
        <v>8</v>
      </c>
      <c r="BB28" s="9"/>
      <c r="BC28" s="9">
        <v>1</v>
      </c>
      <c r="BD28" s="9"/>
      <c r="BE28" s="9"/>
      <c r="BF28" s="9"/>
      <c r="BG28" s="9">
        <v>1</v>
      </c>
      <c r="BH28" s="4" t="s">
        <v>244</v>
      </c>
      <c r="BI28" s="4" t="s">
        <v>247</v>
      </c>
      <c r="BJ28" s="9">
        <v>24900</v>
      </c>
      <c r="BK28" s="9">
        <v>50</v>
      </c>
      <c r="BL28" s="9"/>
      <c r="BM28" s="9">
        <v>10043</v>
      </c>
      <c r="BN28" s="9">
        <v>5438</v>
      </c>
      <c r="BO28" s="9">
        <v>3399</v>
      </c>
      <c r="BP28" s="9">
        <v>1237</v>
      </c>
      <c r="BQ28" s="9">
        <v>7</v>
      </c>
      <c r="BR28" s="9"/>
      <c r="BS28" s="9">
        <v>266</v>
      </c>
      <c r="BT28" s="9">
        <v>228</v>
      </c>
      <c r="BU28" s="9">
        <v>4</v>
      </c>
      <c r="BV28" s="9">
        <v>974</v>
      </c>
      <c r="BW28" s="9"/>
      <c r="BX28" s="9"/>
      <c r="BY28" s="9">
        <v>18</v>
      </c>
      <c r="BZ28" s="9">
        <v>16</v>
      </c>
      <c r="CA28" s="9"/>
      <c r="CB28" s="9"/>
      <c r="CC28" s="9"/>
      <c r="CD28" s="9"/>
      <c r="CE28" s="9"/>
      <c r="CF28" s="9"/>
      <c r="CG28" s="9"/>
      <c r="CH28" s="9">
        <v>21089</v>
      </c>
      <c r="CI28" s="9"/>
      <c r="CJ28" s="9"/>
      <c r="CK28" s="9">
        <v>70</v>
      </c>
      <c r="CL28" s="9">
        <v>70</v>
      </c>
      <c r="CM28" s="9">
        <v>70</v>
      </c>
      <c r="CN28" s="9">
        <v>149</v>
      </c>
      <c r="CO28" s="9"/>
      <c r="CP28" s="9"/>
      <c r="CQ28" s="9">
        <v>14</v>
      </c>
      <c r="CR28" s="9">
        <v>14</v>
      </c>
      <c r="CS28" s="9"/>
      <c r="CT28" s="9">
        <v>8</v>
      </c>
      <c r="CU28" s="9">
        <v>19</v>
      </c>
      <c r="CV28" s="8" t="s">
        <v>526</v>
      </c>
      <c r="CW28" s="4">
        <v>6</v>
      </c>
      <c r="CX28" s="4" t="s">
        <v>244</v>
      </c>
      <c r="CY28" s="9"/>
      <c r="CZ28" s="9">
        <v>236141</v>
      </c>
      <c r="DA28" s="9">
        <v>308170</v>
      </c>
      <c r="DB28" s="9"/>
      <c r="DC28" s="9">
        <v>19239</v>
      </c>
      <c r="DD28" s="9">
        <v>11477</v>
      </c>
      <c r="DE28" s="9">
        <v>32808</v>
      </c>
      <c r="DF28" s="9">
        <v>607835</v>
      </c>
      <c r="DG28" s="9">
        <v>102827</v>
      </c>
      <c r="DH28" s="9">
        <v>9500</v>
      </c>
      <c r="DI28" s="9"/>
      <c r="DJ28" s="9">
        <v>4000</v>
      </c>
      <c r="DK28" s="9"/>
      <c r="DL28" s="9"/>
      <c r="DM28" s="9"/>
      <c r="DN28" s="9">
        <v>87847</v>
      </c>
      <c r="DO28" s="9">
        <v>21163</v>
      </c>
      <c r="DP28" s="9"/>
      <c r="DQ28" s="9">
        <v>109010</v>
      </c>
      <c r="DR28" s="9">
        <v>225337</v>
      </c>
    </row>
    <row r="29" spans="1:122" x14ac:dyDescent="0.35">
      <c r="A29" s="4" t="s">
        <v>299</v>
      </c>
      <c r="B29" s="4">
        <v>38</v>
      </c>
      <c r="C29" s="4" t="s">
        <v>273</v>
      </c>
      <c r="D29" s="4" t="s">
        <v>255</v>
      </c>
      <c r="E29" s="4" t="s">
        <v>242</v>
      </c>
      <c r="F29" s="4" t="s">
        <v>243</v>
      </c>
      <c r="G29" s="9">
        <v>0</v>
      </c>
      <c r="H29" s="9">
        <v>20290</v>
      </c>
      <c r="I29" s="9">
        <v>20290</v>
      </c>
      <c r="J29" s="9">
        <v>2122</v>
      </c>
      <c r="K29" s="9">
        <v>15</v>
      </c>
      <c r="L29" s="9">
        <v>581</v>
      </c>
      <c r="M29" s="9">
        <v>0</v>
      </c>
      <c r="N29" s="9">
        <v>128</v>
      </c>
      <c r="O29" s="9">
        <v>1962</v>
      </c>
      <c r="P29" s="9">
        <v>97</v>
      </c>
      <c r="Q29" s="9">
        <v>61</v>
      </c>
      <c r="R29" s="9">
        <v>1111</v>
      </c>
      <c r="S29" s="9">
        <v>51</v>
      </c>
      <c r="T29" s="9">
        <v>12</v>
      </c>
      <c r="U29" s="9">
        <v>201</v>
      </c>
      <c r="V29" s="9">
        <v>18000</v>
      </c>
      <c r="W29" s="9">
        <v>2300</v>
      </c>
      <c r="X29" s="9">
        <v>1334</v>
      </c>
      <c r="Y29" s="9">
        <v>0</v>
      </c>
      <c r="Z29" s="9">
        <v>0</v>
      </c>
      <c r="AA29" s="9">
        <v>0</v>
      </c>
      <c r="AB29" s="9">
        <v>377</v>
      </c>
      <c r="AC29" s="9">
        <v>0</v>
      </c>
      <c r="AD29" s="9">
        <v>0</v>
      </c>
      <c r="AE29" s="9">
        <v>0</v>
      </c>
      <c r="AF29" s="9">
        <v>0</v>
      </c>
      <c r="AG29" s="9">
        <v>2</v>
      </c>
      <c r="AH29" s="9">
        <v>2600</v>
      </c>
      <c r="AI29" s="9">
        <v>0</v>
      </c>
      <c r="AJ29" s="9">
        <v>24</v>
      </c>
      <c r="AK29" s="9">
        <v>0</v>
      </c>
      <c r="AL29" s="4" t="s">
        <v>246</v>
      </c>
      <c r="AM29" s="4"/>
      <c r="AN29" s="4"/>
      <c r="AO29" s="4"/>
      <c r="AP29" s="4"/>
      <c r="AQ29" s="9"/>
      <c r="AR29" s="9"/>
      <c r="AS29" s="4" t="s">
        <v>245</v>
      </c>
      <c r="AT29" s="9">
        <v>0</v>
      </c>
      <c r="AU29" s="9">
        <v>3</v>
      </c>
      <c r="AV29" s="9">
        <v>0</v>
      </c>
      <c r="AW29" s="9">
        <v>3</v>
      </c>
      <c r="AX29" s="9">
        <v>0</v>
      </c>
      <c r="AY29" s="9">
        <v>0</v>
      </c>
      <c r="AZ29" s="9">
        <v>0</v>
      </c>
      <c r="BA29" s="9">
        <v>3</v>
      </c>
      <c r="BB29" s="9">
        <v>0</v>
      </c>
      <c r="BC29" s="9">
        <v>0</v>
      </c>
      <c r="BD29" s="9">
        <v>0</v>
      </c>
      <c r="BE29" s="9">
        <v>1</v>
      </c>
      <c r="BF29" s="9">
        <v>0</v>
      </c>
      <c r="BG29" s="9">
        <v>0</v>
      </c>
      <c r="BH29" s="4" t="s">
        <v>244</v>
      </c>
      <c r="BI29" s="4" t="s">
        <v>247</v>
      </c>
      <c r="BJ29" s="9">
        <v>3406</v>
      </c>
      <c r="BK29" s="9">
        <v>180</v>
      </c>
      <c r="BL29" s="9">
        <v>0</v>
      </c>
      <c r="BM29" s="9">
        <v>2524</v>
      </c>
      <c r="BN29" s="9">
        <v>2107</v>
      </c>
      <c r="BO29" s="9">
        <v>1342</v>
      </c>
      <c r="BP29" s="9">
        <v>12</v>
      </c>
      <c r="BQ29" s="9">
        <v>0</v>
      </c>
      <c r="BR29" s="9">
        <v>0</v>
      </c>
      <c r="BS29" s="9">
        <v>10</v>
      </c>
      <c r="BT29" s="9">
        <v>12</v>
      </c>
      <c r="BU29" s="9">
        <v>9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58677</v>
      </c>
      <c r="CI29" s="9">
        <v>0</v>
      </c>
      <c r="CJ29" s="9">
        <v>0</v>
      </c>
      <c r="CK29" s="9">
        <v>3466</v>
      </c>
      <c r="CL29" s="9">
        <v>2200</v>
      </c>
      <c r="CM29" s="9">
        <v>1372</v>
      </c>
      <c r="CN29" s="9">
        <v>794</v>
      </c>
      <c r="CO29" s="9">
        <v>0</v>
      </c>
      <c r="CP29" s="9">
        <v>0</v>
      </c>
      <c r="CQ29" s="9">
        <v>754</v>
      </c>
      <c r="CR29" s="9">
        <v>442</v>
      </c>
      <c r="CS29" s="9">
        <v>7</v>
      </c>
      <c r="CT29" s="9">
        <v>0</v>
      </c>
      <c r="CU29" s="9">
        <v>28</v>
      </c>
      <c r="CV29" s="8" t="s">
        <v>526</v>
      </c>
      <c r="CW29" s="4">
        <v>6.6</v>
      </c>
      <c r="CX29" s="4" t="s">
        <v>246</v>
      </c>
      <c r="CY29" s="9">
        <v>261</v>
      </c>
      <c r="CZ29" s="9">
        <v>294929</v>
      </c>
      <c r="DA29" s="9">
        <v>331166</v>
      </c>
      <c r="DB29" s="9">
        <v>0</v>
      </c>
      <c r="DC29" s="9">
        <v>16156</v>
      </c>
      <c r="DD29" s="9">
        <v>6689</v>
      </c>
      <c r="DE29" s="9">
        <v>141181</v>
      </c>
      <c r="DF29" s="9">
        <v>790121</v>
      </c>
      <c r="DG29" s="9">
        <v>147984</v>
      </c>
      <c r="DH29" s="9">
        <v>0</v>
      </c>
      <c r="DI29" s="9">
        <v>259709</v>
      </c>
      <c r="DJ29" s="9">
        <v>0</v>
      </c>
      <c r="DK29" s="9">
        <v>0</v>
      </c>
      <c r="DL29" s="9">
        <v>27600</v>
      </c>
      <c r="DM29" s="9">
        <v>0</v>
      </c>
      <c r="DN29" s="9">
        <v>136</v>
      </c>
      <c r="DO29" s="9">
        <v>21222</v>
      </c>
      <c r="DP29" s="9">
        <v>20153</v>
      </c>
      <c r="DQ29" s="9">
        <v>41511</v>
      </c>
      <c r="DR29" s="9">
        <v>476804</v>
      </c>
    </row>
    <row r="30" spans="1:122" x14ac:dyDescent="0.35">
      <c r="A30" s="4" t="s">
        <v>300</v>
      </c>
      <c r="B30" s="4">
        <v>40</v>
      </c>
      <c r="C30" s="4" t="s">
        <v>263</v>
      </c>
      <c r="D30" s="4" t="s">
        <v>255</v>
      </c>
      <c r="E30" s="4" t="s">
        <v>288</v>
      </c>
      <c r="F30" s="4" t="s">
        <v>252</v>
      </c>
      <c r="G30" s="9">
        <v>48106</v>
      </c>
      <c r="H30" s="9">
        <v>400295</v>
      </c>
      <c r="I30" s="9">
        <v>448401</v>
      </c>
      <c r="J30" s="9">
        <v>11224</v>
      </c>
      <c r="K30" s="9"/>
      <c r="L30" s="9"/>
      <c r="M30" s="9"/>
      <c r="N30" s="9">
        <v>1241</v>
      </c>
      <c r="O30" s="9">
        <v>20615</v>
      </c>
      <c r="P30" s="9">
        <v>604</v>
      </c>
      <c r="Q30" s="9">
        <v>85</v>
      </c>
      <c r="R30" s="9">
        <v>2134</v>
      </c>
      <c r="S30" s="9">
        <v>64</v>
      </c>
      <c r="T30" s="9">
        <v>182</v>
      </c>
      <c r="U30" s="9">
        <v>1508</v>
      </c>
      <c r="V30" s="9">
        <v>340000</v>
      </c>
      <c r="W30" s="9">
        <v>36596</v>
      </c>
      <c r="X30" s="9">
        <v>21186</v>
      </c>
      <c r="Y30" s="9">
        <v>177</v>
      </c>
      <c r="Z30" s="9"/>
      <c r="AA30" s="9"/>
      <c r="AB30" s="9">
        <v>5829</v>
      </c>
      <c r="AC30" s="9"/>
      <c r="AD30" s="9">
        <v>5400</v>
      </c>
      <c r="AE30" s="9">
        <v>8</v>
      </c>
      <c r="AF30" s="9"/>
      <c r="AG30" s="9"/>
      <c r="AH30" s="9"/>
      <c r="AI30" s="9"/>
      <c r="AJ30" s="9"/>
      <c r="AK30" s="9">
        <v>1</v>
      </c>
      <c r="AL30" s="4" t="s">
        <v>244</v>
      </c>
      <c r="AM30" s="4" t="s">
        <v>246</v>
      </c>
      <c r="AN30" s="4">
        <v>16</v>
      </c>
      <c r="AO30" s="4"/>
      <c r="AP30" s="4" t="s">
        <v>246</v>
      </c>
      <c r="AQ30" s="9">
        <v>14</v>
      </c>
      <c r="AR30" s="9">
        <v>84</v>
      </c>
      <c r="AS30" s="4" t="s">
        <v>245</v>
      </c>
      <c r="AT30" s="9">
        <v>2</v>
      </c>
      <c r="AU30" s="9"/>
      <c r="AV30" s="9"/>
      <c r="AW30" s="9">
        <v>2</v>
      </c>
      <c r="AX30" s="9"/>
      <c r="AY30" s="9"/>
      <c r="AZ30" s="9"/>
      <c r="BA30" s="9">
        <v>2</v>
      </c>
      <c r="BB30" s="9"/>
      <c r="BC30" s="9"/>
      <c r="BD30" s="9"/>
      <c r="BE30" s="9"/>
      <c r="BF30" s="9"/>
      <c r="BG30" s="9"/>
      <c r="BH30" s="4" t="s">
        <v>246</v>
      </c>
      <c r="BI30" s="4" t="s">
        <v>247</v>
      </c>
      <c r="BJ30" s="9">
        <v>453756</v>
      </c>
      <c r="BK30" s="9">
        <v>100</v>
      </c>
      <c r="BL30" s="9">
        <v>82</v>
      </c>
      <c r="BM30" s="9">
        <v>103567</v>
      </c>
      <c r="BN30" s="9">
        <v>78297</v>
      </c>
      <c r="BO30" s="9">
        <v>24261</v>
      </c>
      <c r="BP30" s="9">
        <v>6206</v>
      </c>
      <c r="BQ30" s="9">
        <v>6</v>
      </c>
      <c r="BR30" s="9">
        <v>1</v>
      </c>
      <c r="BS30" s="9">
        <v>6144</v>
      </c>
      <c r="BT30" s="9">
        <v>5884</v>
      </c>
      <c r="BU30" s="9">
        <v>2386</v>
      </c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>
        <v>1031524</v>
      </c>
      <c r="CI30" s="9">
        <v>6322</v>
      </c>
      <c r="CJ30" s="9"/>
      <c r="CK30" s="9">
        <v>108931</v>
      </c>
      <c r="CL30" s="9">
        <v>134814</v>
      </c>
      <c r="CM30" s="9">
        <v>81016</v>
      </c>
      <c r="CN30" s="9">
        <v>422</v>
      </c>
      <c r="CO30" s="9">
        <v>18</v>
      </c>
      <c r="CP30" s="9">
        <v>73</v>
      </c>
      <c r="CQ30" s="9">
        <v>422</v>
      </c>
      <c r="CR30" s="9">
        <v>422</v>
      </c>
      <c r="CS30" s="9">
        <v>12</v>
      </c>
      <c r="CT30" s="9">
        <v>0</v>
      </c>
      <c r="CU30" s="9">
        <v>22</v>
      </c>
      <c r="CV30" s="4">
        <v>74.7</v>
      </c>
      <c r="CW30" s="4">
        <v>81.8</v>
      </c>
      <c r="CX30" s="4" t="s">
        <v>246</v>
      </c>
      <c r="CY30" s="9">
        <v>591</v>
      </c>
      <c r="CZ30" s="9">
        <v>4943361</v>
      </c>
      <c r="DA30" s="9">
        <v>3706007</v>
      </c>
      <c r="DB30" s="9">
        <v>2220</v>
      </c>
      <c r="DC30" s="9">
        <v>588403</v>
      </c>
      <c r="DD30" s="9">
        <v>127150</v>
      </c>
      <c r="DE30" s="9">
        <v>2102499</v>
      </c>
      <c r="DF30" s="9">
        <v>11469640</v>
      </c>
      <c r="DG30" s="9">
        <v>1908983</v>
      </c>
      <c r="DH30" s="9">
        <v>0</v>
      </c>
      <c r="DI30" s="9">
        <v>0</v>
      </c>
      <c r="DJ30" s="9">
        <v>0</v>
      </c>
      <c r="DK30" s="9">
        <v>17820</v>
      </c>
      <c r="DL30" s="9">
        <v>0</v>
      </c>
      <c r="DM30" s="9">
        <v>0</v>
      </c>
      <c r="DN30" s="9">
        <v>463682</v>
      </c>
      <c r="DO30" s="9">
        <v>485389</v>
      </c>
      <c r="DP30" s="9">
        <v>6825</v>
      </c>
      <c r="DQ30" s="9">
        <v>955896</v>
      </c>
      <c r="DR30" s="9">
        <v>2882699</v>
      </c>
    </row>
    <row r="31" spans="1:122" x14ac:dyDescent="0.35">
      <c r="A31" s="4" t="s">
        <v>301</v>
      </c>
      <c r="B31" s="4">
        <v>1505</v>
      </c>
      <c r="C31" s="4" t="s">
        <v>263</v>
      </c>
      <c r="D31" s="4" t="s">
        <v>255</v>
      </c>
      <c r="E31" s="4" t="s">
        <v>256</v>
      </c>
      <c r="F31" s="4" t="s">
        <v>252</v>
      </c>
      <c r="G31" s="9">
        <v>2584</v>
      </c>
      <c r="H31" s="9">
        <v>710</v>
      </c>
      <c r="I31" s="9">
        <v>3294</v>
      </c>
      <c r="J31" s="9">
        <v>32</v>
      </c>
      <c r="K31" s="9">
        <v>2</v>
      </c>
      <c r="L31" s="9">
        <v>1</v>
      </c>
      <c r="M31" s="9">
        <v>0</v>
      </c>
      <c r="N31" s="9">
        <v>30</v>
      </c>
      <c r="O31" s="9">
        <v>466</v>
      </c>
      <c r="P31" s="9">
        <v>12</v>
      </c>
      <c r="Q31" s="9">
        <v>0</v>
      </c>
      <c r="R31" s="9">
        <v>0</v>
      </c>
      <c r="S31" s="9">
        <v>0</v>
      </c>
      <c r="T31" s="9">
        <v>0</v>
      </c>
      <c r="U31" s="9">
        <v>30</v>
      </c>
      <c r="V31" s="9">
        <v>0</v>
      </c>
      <c r="W31" s="9">
        <v>98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4" t="s">
        <v>244</v>
      </c>
      <c r="AM31" s="4" t="s">
        <v>244</v>
      </c>
      <c r="AN31" s="4">
        <v>5</v>
      </c>
      <c r="AO31" s="4">
        <v>0</v>
      </c>
      <c r="AP31" s="4" t="s">
        <v>246</v>
      </c>
      <c r="AQ31" s="9">
        <v>1</v>
      </c>
      <c r="AR31" s="9">
        <v>8</v>
      </c>
      <c r="AS31" s="4" t="s">
        <v>245</v>
      </c>
      <c r="AT31" s="9">
        <v>1</v>
      </c>
      <c r="AU31" s="9">
        <v>0</v>
      </c>
      <c r="AV31" s="9">
        <v>0</v>
      </c>
      <c r="AW31" s="9">
        <v>1</v>
      </c>
      <c r="AX31" s="9">
        <v>0</v>
      </c>
      <c r="AY31" s="9">
        <v>0</v>
      </c>
      <c r="AZ31" s="9">
        <v>0</v>
      </c>
      <c r="BA31" s="9">
        <v>1</v>
      </c>
      <c r="BB31" s="9">
        <v>0</v>
      </c>
      <c r="BC31" s="9">
        <v>1</v>
      </c>
      <c r="BD31" s="9">
        <v>0</v>
      </c>
      <c r="BE31" s="9">
        <v>0</v>
      </c>
      <c r="BF31" s="9">
        <v>0</v>
      </c>
      <c r="BG31" s="9">
        <v>0</v>
      </c>
      <c r="BH31" s="4" t="s">
        <v>246</v>
      </c>
      <c r="BI31" s="4" t="s">
        <v>274</v>
      </c>
      <c r="BJ31" s="9">
        <v>1878</v>
      </c>
      <c r="BK31" s="9">
        <v>5</v>
      </c>
      <c r="BL31" s="9">
        <v>1</v>
      </c>
      <c r="BM31" s="9">
        <v>1878</v>
      </c>
      <c r="BN31" s="9">
        <v>1878</v>
      </c>
      <c r="BO31" s="9">
        <v>0</v>
      </c>
      <c r="BP31" s="9">
        <v>2</v>
      </c>
      <c r="BQ31" s="9">
        <v>0</v>
      </c>
      <c r="BR31" s="9">
        <v>0</v>
      </c>
      <c r="BS31" s="9">
        <v>2</v>
      </c>
      <c r="BT31" s="9">
        <v>2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1200</v>
      </c>
      <c r="CI31" s="9">
        <v>0</v>
      </c>
      <c r="CJ31" s="9">
        <v>0</v>
      </c>
      <c r="CK31" s="9">
        <v>50</v>
      </c>
      <c r="CL31" s="9">
        <v>50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/>
      <c r="CU31" s="9">
        <v>0</v>
      </c>
      <c r="CV31" s="8" t="s">
        <v>526</v>
      </c>
      <c r="CW31" s="8" t="s">
        <v>526</v>
      </c>
      <c r="CX31" s="4" t="s">
        <v>244</v>
      </c>
      <c r="CY31" s="9">
        <v>0</v>
      </c>
      <c r="CZ31" s="9">
        <v>48000</v>
      </c>
      <c r="DA31" s="9">
        <v>0</v>
      </c>
      <c r="DB31" s="9"/>
      <c r="DC31" s="9"/>
      <c r="DD31" s="9"/>
      <c r="DE31" s="9"/>
      <c r="DF31" s="9">
        <v>48000</v>
      </c>
      <c r="DG31" s="9"/>
      <c r="DH31" s="9"/>
      <c r="DI31" s="9"/>
      <c r="DJ31" s="9"/>
      <c r="DK31" s="9"/>
      <c r="DL31" s="9"/>
      <c r="DM31" s="9"/>
      <c r="DN31" s="9">
        <v>7300</v>
      </c>
      <c r="DO31" s="9">
        <v>9700</v>
      </c>
      <c r="DP31" s="9"/>
      <c r="DQ31" s="9">
        <v>17000</v>
      </c>
      <c r="DR31" s="9">
        <v>17000</v>
      </c>
    </row>
    <row r="32" spans="1:122" x14ac:dyDescent="0.35">
      <c r="A32" s="4" t="s">
        <v>302</v>
      </c>
      <c r="B32" s="4">
        <v>41</v>
      </c>
      <c r="C32" s="4" t="s">
        <v>271</v>
      </c>
      <c r="D32" s="4" t="s">
        <v>268</v>
      </c>
      <c r="E32" s="4" t="s">
        <v>242</v>
      </c>
      <c r="F32" s="4" t="s">
        <v>243</v>
      </c>
      <c r="G32" s="9">
        <v>4565</v>
      </c>
      <c r="H32" s="9">
        <v>781</v>
      </c>
      <c r="I32" s="9">
        <v>5346</v>
      </c>
      <c r="J32" s="9">
        <v>180</v>
      </c>
      <c r="K32" s="9">
        <v>30</v>
      </c>
      <c r="L32" s="9">
        <v>0</v>
      </c>
      <c r="M32" s="9">
        <v>0</v>
      </c>
      <c r="N32" s="9">
        <v>41</v>
      </c>
      <c r="O32" s="9">
        <v>591</v>
      </c>
      <c r="P32" s="9">
        <v>13</v>
      </c>
      <c r="Q32" s="9">
        <v>0</v>
      </c>
      <c r="R32" s="9">
        <v>0</v>
      </c>
      <c r="S32" s="9">
        <v>0</v>
      </c>
      <c r="T32" s="9">
        <v>1</v>
      </c>
      <c r="U32" s="9">
        <v>42</v>
      </c>
      <c r="V32" s="9">
        <v>25000</v>
      </c>
      <c r="W32" s="9">
        <v>629</v>
      </c>
      <c r="X32" s="9">
        <v>1004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4" t="s">
        <v>244</v>
      </c>
      <c r="AM32" s="4" t="s">
        <v>244</v>
      </c>
      <c r="AN32" s="4">
        <v>14</v>
      </c>
      <c r="AO32" s="4">
        <v>6</v>
      </c>
      <c r="AP32" s="4" t="s">
        <v>244</v>
      </c>
      <c r="AQ32" s="9">
        <v>0</v>
      </c>
      <c r="AR32" s="9">
        <v>0</v>
      </c>
      <c r="AS32" s="4" t="s">
        <v>245</v>
      </c>
      <c r="AT32" s="9">
        <v>3</v>
      </c>
      <c r="AU32" s="9">
        <v>0</v>
      </c>
      <c r="AV32" s="9">
        <v>0</v>
      </c>
      <c r="AW32" s="9">
        <v>3</v>
      </c>
      <c r="AX32" s="9">
        <v>3</v>
      </c>
      <c r="AY32" s="9">
        <v>0</v>
      </c>
      <c r="AZ32" s="9">
        <v>0</v>
      </c>
      <c r="BA32" s="9">
        <v>3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1</v>
      </c>
      <c r="BH32" s="4" t="s">
        <v>244</v>
      </c>
      <c r="BI32" s="4" t="s">
        <v>247</v>
      </c>
      <c r="BJ32" s="9">
        <v>2191</v>
      </c>
      <c r="BK32" s="9">
        <v>0</v>
      </c>
      <c r="BL32" s="9">
        <v>0</v>
      </c>
      <c r="BM32" s="9">
        <v>963</v>
      </c>
      <c r="BN32" s="9">
        <v>514</v>
      </c>
      <c r="BO32" s="9">
        <v>564</v>
      </c>
      <c r="BP32" s="9">
        <v>1038</v>
      </c>
      <c r="BQ32" s="9">
        <v>0</v>
      </c>
      <c r="BR32" s="9">
        <v>0</v>
      </c>
      <c r="BS32" s="9">
        <v>1012</v>
      </c>
      <c r="BT32" s="9">
        <v>923</v>
      </c>
      <c r="BU32" s="9">
        <v>824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54</v>
      </c>
      <c r="CC32" s="9">
        <v>0</v>
      </c>
      <c r="CD32" s="9">
        <v>0</v>
      </c>
      <c r="CE32" s="9">
        <v>54</v>
      </c>
      <c r="CF32" s="9">
        <v>54</v>
      </c>
      <c r="CG32" s="9">
        <v>54</v>
      </c>
      <c r="CH32" s="9">
        <v>1820</v>
      </c>
      <c r="CI32" s="9">
        <v>0</v>
      </c>
      <c r="CJ32" s="9">
        <v>0</v>
      </c>
      <c r="CK32" s="9">
        <v>1291</v>
      </c>
      <c r="CL32" s="9">
        <v>1211</v>
      </c>
      <c r="CM32" s="9">
        <v>1211</v>
      </c>
      <c r="CN32" s="9">
        <v>2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2</v>
      </c>
      <c r="CU32" s="9">
        <v>0</v>
      </c>
      <c r="CV32" s="8" t="s">
        <v>526</v>
      </c>
      <c r="CW32" s="8" t="s">
        <v>526</v>
      </c>
      <c r="CX32" s="4" t="s">
        <v>244</v>
      </c>
      <c r="CY32" s="9">
        <v>0</v>
      </c>
      <c r="CZ32" s="9">
        <v>113032</v>
      </c>
      <c r="DA32" s="9">
        <v>50115</v>
      </c>
      <c r="DB32" s="9">
        <v>0</v>
      </c>
      <c r="DC32" s="9">
        <v>14951</v>
      </c>
      <c r="DD32" s="9">
        <v>1183</v>
      </c>
      <c r="DE32" s="9">
        <v>21308</v>
      </c>
      <c r="DF32" s="9">
        <v>200589</v>
      </c>
      <c r="DG32" s="9">
        <v>75713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24268</v>
      </c>
      <c r="DO32" s="9">
        <v>3784</v>
      </c>
      <c r="DP32" s="9">
        <v>0</v>
      </c>
      <c r="DQ32" s="9">
        <v>28052</v>
      </c>
      <c r="DR32" s="9">
        <v>103765</v>
      </c>
    </row>
    <row r="33" spans="1:122" x14ac:dyDescent="0.35">
      <c r="A33" s="4" t="s">
        <v>303</v>
      </c>
      <c r="B33" s="4">
        <v>42</v>
      </c>
      <c r="C33" s="4" t="s">
        <v>263</v>
      </c>
      <c r="D33" s="4" t="s">
        <v>255</v>
      </c>
      <c r="E33" s="4" t="s">
        <v>242</v>
      </c>
      <c r="F33" s="4" t="s">
        <v>243</v>
      </c>
      <c r="G33" s="9">
        <v>13740</v>
      </c>
      <c r="H33" s="9">
        <v>6647</v>
      </c>
      <c r="I33" s="9">
        <v>20387</v>
      </c>
      <c r="J33" s="9">
        <v>793</v>
      </c>
      <c r="K33" s="9">
        <v>19</v>
      </c>
      <c r="L33" s="9">
        <v>62</v>
      </c>
      <c r="M33" s="9"/>
      <c r="N33" s="9">
        <v>97</v>
      </c>
      <c r="O33" s="9">
        <v>1190</v>
      </c>
      <c r="P33" s="9">
        <v>42</v>
      </c>
      <c r="Q33" s="9">
        <v>63</v>
      </c>
      <c r="R33" s="9">
        <v>770</v>
      </c>
      <c r="S33" s="9">
        <v>3</v>
      </c>
      <c r="T33" s="9">
        <v>20</v>
      </c>
      <c r="U33" s="9">
        <v>180</v>
      </c>
      <c r="V33" s="9">
        <v>34000</v>
      </c>
      <c r="W33" s="9">
        <v>5872</v>
      </c>
      <c r="X33" s="9">
        <v>2943</v>
      </c>
      <c r="Y33" s="9">
        <v>53</v>
      </c>
      <c r="Z33" s="9">
        <v>399</v>
      </c>
      <c r="AA33" s="9">
        <v>99</v>
      </c>
      <c r="AB33" s="9"/>
      <c r="AC33" s="9"/>
      <c r="AD33" s="9">
        <v>845</v>
      </c>
      <c r="AE33" s="9">
        <v>15</v>
      </c>
      <c r="AF33" s="9">
        <v>330</v>
      </c>
      <c r="AG33" s="9">
        <v>2</v>
      </c>
      <c r="AH33" s="9">
        <v>9240</v>
      </c>
      <c r="AI33" s="9"/>
      <c r="AJ33" s="9">
        <v>9</v>
      </c>
      <c r="AK33" s="9"/>
      <c r="AL33" s="4" t="s">
        <v>244</v>
      </c>
      <c r="AM33" s="4" t="s">
        <v>246</v>
      </c>
      <c r="AN33" s="4">
        <v>16</v>
      </c>
      <c r="AO33" s="4">
        <v>0</v>
      </c>
      <c r="AP33" s="4" t="s">
        <v>246</v>
      </c>
      <c r="AQ33" s="9">
        <v>19</v>
      </c>
      <c r="AR33" s="9">
        <v>57</v>
      </c>
      <c r="AS33" s="4" t="s">
        <v>245</v>
      </c>
      <c r="AT33" s="9">
        <v>3</v>
      </c>
      <c r="AU33" s="9">
        <v>1</v>
      </c>
      <c r="AV33" s="9">
        <v>2</v>
      </c>
      <c r="AW33" s="9">
        <v>6</v>
      </c>
      <c r="AX33" s="9">
        <v>1</v>
      </c>
      <c r="AY33" s="9">
        <v>1</v>
      </c>
      <c r="AZ33" s="9"/>
      <c r="BA33" s="9">
        <v>7</v>
      </c>
      <c r="BB33" s="9"/>
      <c r="BC33" s="9"/>
      <c r="BD33" s="9"/>
      <c r="BE33" s="9">
        <v>11</v>
      </c>
      <c r="BF33" s="9"/>
      <c r="BG33" s="9">
        <v>1</v>
      </c>
      <c r="BH33" s="4" t="s">
        <v>246</v>
      </c>
      <c r="BI33" s="4" t="s">
        <v>247</v>
      </c>
      <c r="BJ33" s="9">
        <v>102226</v>
      </c>
      <c r="BK33" s="9">
        <v>113</v>
      </c>
      <c r="BL33" s="9">
        <v>0</v>
      </c>
      <c r="BM33" s="9">
        <v>15977</v>
      </c>
      <c r="BN33" s="9">
        <v>10558</v>
      </c>
      <c r="BO33" s="9">
        <v>5199</v>
      </c>
      <c r="BP33" s="9">
        <v>10</v>
      </c>
      <c r="BQ33" s="9">
        <v>10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56434</v>
      </c>
      <c r="CI33" s="9">
        <v>124</v>
      </c>
      <c r="CJ33" s="9">
        <v>0</v>
      </c>
      <c r="CK33" s="9">
        <v>16312</v>
      </c>
      <c r="CL33" s="9">
        <v>9979</v>
      </c>
      <c r="CM33" s="9">
        <v>3373</v>
      </c>
      <c r="CN33" s="9">
        <v>83</v>
      </c>
      <c r="CO33" s="9">
        <v>36</v>
      </c>
      <c r="CP33" s="9">
        <v>0</v>
      </c>
      <c r="CQ33" s="9">
        <v>47</v>
      </c>
      <c r="CR33" s="9">
        <v>82</v>
      </c>
      <c r="CS33" s="9">
        <v>0</v>
      </c>
      <c r="CT33" s="9">
        <v>35</v>
      </c>
      <c r="CU33" s="9">
        <v>0</v>
      </c>
      <c r="CV33" s="8" t="s">
        <v>526</v>
      </c>
      <c r="CW33" s="4">
        <v>5.6</v>
      </c>
      <c r="CX33" s="4" t="s">
        <v>244</v>
      </c>
      <c r="CY33" s="9"/>
      <c r="CZ33" s="9">
        <v>299274.90000000002</v>
      </c>
      <c r="DA33" s="9">
        <v>147095.9</v>
      </c>
      <c r="DB33" s="9">
        <v>325.5</v>
      </c>
      <c r="DC33" s="9">
        <v>18211.66</v>
      </c>
      <c r="DD33" s="9">
        <v>10828.92</v>
      </c>
      <c r="DE33" s="9">
        <v>48431.78</v>
      </c>
      <c r="DF33" s="9">
        <v>524168.6</v>
      </c>
      <c r="DG33" s="9">
        <v>189281</v>
      </c>
      <c r="DH33" s="9">
        <v>5400</v>
      </c>
      <c r="DI33" s="9">
        <v>115000</v>
      </c>
      <c r="DJ33" s="9">
        <v>107298</v>
      </c>
      <c r="DK33" s="9">
        <v>663.18</v>
      </c>
      <c r="DL33" s="9"/>
      <c r="DM33" s="9"/>
      <c r="DN33" s="9">
        <v>100279.53</v>
      </c>
      <c r="DO33" s="9">
        <v>28638.82</v>
      </c>
      <c r="DP33" s="9">
        <v>0.14000000000000001</v>
      </c>
      <c r="DQ33" s="9">
        <v>128918.5</v>
      </c>
      <c r="DR33" s="9">
        <v>546560.69999999995</v>
      </c>
    </row>
    <row r="34" spans="1:122" x14ac:dyDescent="0.35">
      <c r="A34" s="4" t="s">
        <v>304</v>
      </c>
      <c r="B34" s="4">
        <v>44</v>
      </c>
      <c r="C34" s="4" t="s">
        <v>305</v>
      </c>
      <c r="D34" s="4" t="s">
        <v>255</v>
      </c>
      <c r="E34" s="4" t="s">
        <v>242</v>
      </c>
      <c r="F34" s="4" t="s">
        <v>252</v>
      </c>
      <c r="G34" s="9">
        <v>6749</v>
      </c>
      <c r="H34" s="9">
        <v>13859</v>
      </c>
      <c r="I34" s="9">
        <v>20608</v>
      </c>
      <c r="J34" s="9">
        <v>2498</v>
      </c>
      <c r="K34" s="9">
        <v>394</v>
      </c>
      <c r="L34" s="9">
        <v>111</v>
      </c>
      <c r="M34" s="9">
        <v>3000</v>
      </c>
      <c r="N34" s="9">
        <v>169</v>
      </c>
      <c r="O34" s="9">
        <v>2988</v>
      </c>
      <c r="P34" s="9">
        <v>98</v>
      </c>
      <c r="Q34" s="9">
        <v>67</v>
      </c>
      <c r="R34" s="9">
        <v>735</v>
      </c>
      <c r="S34" s="9">
        <v>24</v>
      </c>
      <c r="T34" s="9">
        <v>22</v>
      </c>
      <c r="U34" s="9">
        <v>258</v>
      </c>
      <c r="V34" s="9">
        <v>23981</v>
      </c>
      <c r="W34" s="9">
        <v>4619</v>
      </c>
      <c r="X34" s="9">
        <v>3846</v>
      </c>
      <c r="Y34" s="9">
        <v>13</v>
      </c>
      <c r="Z34" s="9">
        <v>0</v>
      </c>
      <c r="AA34" s="9">
        <v>0</v>
      </c>
      <c r="AB34" s="9">
        <v>0</v>
      </c>
      <c r="AC34" s="9">
        <v>0</v>
      </c>
      <c r="AD34" s="9">
        <v>523</v>
      </c>
      <c r="AE34" s="9">
        <v>0</v>
      </c>
      <c r="AF34" s="9">
        <v>0</v>
      </c>
      <c r="AG34" s="9">
        <v>13</v>
      </c>
      <c r="AH34" s="9">
        <v>16088</v>
      </c>
      <c r="AI34" s="9">
        <v>2</v>
      </c>
      <c r="AJ34" s="9">
        <v>0</v>
      </c>
      <c r="AK34" s="9">
        <v>0</v>
      </c>
      <c r="AL34" s="4" t="s">
        <v>244</v>
      </c>
      <c r="AM34" s="4" t="s">
        <v>246</v>
      </c>
      <c r="AN34" s="4">
        <v>12</v>
      </c>
      <c r="AO34" s="4">
        <v>0</v>
      </c>
      <c r="AP34" s="4" t="s">
        <v>246</v>
      </c>
      <c r="AQ34" s="9">
        <v>7</v>
      </c>
      <c r="AR34" s="9">
        <v>135</v>
      </c>
      <c r="AS34" s="4" t="s">
        <v>245</v>
      </c>
      <c r="AT34" s="9">
        <v>5</v>
      </c>
      <c r="AU34" s="9">
        <v>0</v>
      </c>
      <c r="AV34" s="9">
        <v>1</v>
      </c>
      <c r="AW34" s="9">
        <v>6</v>
      </c>
      <c r="AX34" s="9">
        <v>4</v>
      </c>
      <c r="AY34" s="9">
        <v>0</v>
      </c>
      <c r="AZ34" s="9">
        <v>0</v>
      </c>
      <c r="BA34" s="9">
        <v>6</v>
      </c>
      <c r="BB34" s="9">
        <v>1</v>
      </c>
      <c r="BC34" s="9">
        <v>1</v>
      </c>
      <c r="BD34" s="9">
        <v>0</v>
      </c>
      <c r="BE34" s="9">
        <v>4</v>
      </c>
      <c r="BF34" s="9">
        <v>0</v>
      </c>
      <c r="BG34" s="9">
        <v>1</v>
      </c>
      <c r="BH34" s="4" t="s">
        <v>246</v>
      </c>
      <c r="BI34" s="4" t="s">
        <v>247</v>
      </c>
      <c r="BJ34" s="9">
        <v>8213</v>
      </c>
      <c r="BK34" s="9">
        <v>182</v>
      </c>
      <c r="BL34" s="9">
        <v>0</v>
      </c>
      <c r="BM34" s="9">
        <v>1903</v>
      </c>
      <c r="BN34" s="9">
        <v>2220</v>
      </c>
      <c r="BO34" s="9">
        <v>888</v>
      </c>
      <c r="BP34" s="9">
        <v>2509</v>
      </c>
      <c r="BQ34" s="9">
        <v>33</v>
      </c>
      <c r="BR34" s="9">
        <v>0</v>
      </c>
      <c r="BS34" s="9">
        <v>2509</v>
      </c>
      <c r="BT34" s="9">
        <v>2448</v>
      </c>
      <c r="BU34" s="9">
        <v>288</v>
      </c>
      <c r="BV34" s="9">
        <v>220</v>
      </c>
      <c r="BW34" s="9">
        <v>1</v>
      </c>
      <c r="BX34" s="9">
        <v>0</v>
      </c>
      <c r="BY34" s="9">
        <v>220</v>
      </c>
      <c r="BZ34" s="9">
        <v>217</v>
      </c>
      <c r="CA34" s="9">
        <v>37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172853</v>
      </c>
      <c r="CI34" s="9">
        <v>451</v>
      </c>
      <c r="CJ34" s="9">
        <v>0</v>
      </c>
      <c r="CK34" s="9">
        <v>16910</v>
      </c>
      <c r="CL34" s="9">
        <v>18125</v>
      </c>
      <c r="CM34" s="9">
        <v>15194</v>
      </c>
      <c r="CN34" s="9">
        <v>134</v>
      </c>
      <c r="CO34" s="9">
        <v>9</v>
      </c>
      <c r="CP34" s="9">
        <v>0</v>
      </c>
      <c r="CQ34" s="9">
        <v>3</v>
      </c>
      <c r="CR34" s="9">
        <v>105</v>
      </c>
      <c r="CS34" s="9">
        <v>0</v>
      </c>
      <c r="CT34" s="9">
        <v>1</v>
      </c>
      <c r="CU34" s="9">
        <v>10</v>
      </c>
      <c r="CV34" s="4">
        <v>8</v>
      </c>
      <c r="CW34" s="4">
        <v>10</v>
      </c>
      <c r="CX34" s="4" t="s">
        <v>244</v>
      </c>
      <c r="CY34" s="9">
        <v>0</v>
      </c>
      <c r="CZ34" s="9">
        <v>465759</v>
      </c>
      <c r="DA34" s="9">
        <v>583223</v>
      </c>
      <c r="DB34" s="9">
        <v>14220</v>
      </c>
      <c r="DC34" s="9">
        <v>46975</v>
      </c>
      <c r="DD34" s="9">
        <v>9763</v>
      </c>
      <c r="DE34" s="9">
        <v>79591</v>
      </c>
      <c r="DF34" s="9">
        <v>1199531</v>
      </c>
      <c r="DG34" s="9">
        <v>221720</v>
      </c>
      <c r="DH34" s="9">
        <v>7640</v>
      </c>
      <c r="DI34" s="9">
        <v>0</v>
      </c>
      <c r="DJ34" s="9">
        <v>0</v>
      </c>
      <c r="DK34" s="9">
        <v>3000</v>
      </c>
      <c r="DL34" s="9">
        <v>0</v>
      </c>
      <c r="DM34" s="9">
        <v>0</v>
      </c>
      <c r="DN34" s="9">
        <v>43947</v>
      </c>
      <c r="DO34" s="9">
        <v>27096</v>
      </c>
      <c r="DP34" s="9">
        <v>0</v>
      </c>
      <c r="DQ34" s="9">
        <v>71043</v>
      </c>
      <c r="DR34" s="9">
        <v>304439</v>
      </c>
    </row>
    <row r="35" spans="1:122" x14ac:dyDescent="0.35">
      <c r="A35" s="4" t="s">
        <v>306</v>
      </c>
      <c r="B35" s="4">
        <v>45</v>
      </c>
      <c r="C35" s="4" t="s">
        <v>307</v>
      </c>
      <c r="D35" s="4" t="s">
        <v>281</v>
      </c>
      <c r="E35" s="4" t="s">
        <v>288</v>
      </c>
      <c r="F35" s="4" t="s">
        <v>252</v>
      </c>
      <c r="G35" s="9">
        <v>15072</v>
      </c>
      <c r="H35" s="9">
        <v>12119</v>
      </c>
      <c r="I35" s="9">
        <v>27191</v>
      </c>
      <c r="J35" s="9">
        <v>3919</v>
      </c>
      <c r="K35" s="9">
        <v>7</v>
      </c>
      <c r="L35" s="9">
        <v>1188</v>
      </c>
      <c r="M35" s="9"/>
      <c r="N35" s="9">
        <v>508</v>
      </c>
      <c r="O35" s="9">
        <v>5916</v>
      </c>
      <c r="P35" s="9">
        <v>328</v>
      </c>
      <c r="Q35" s="9">
        <v>190</v>
      </c>
      <c r="R35" s="9">
        <v>2940</v>
      </c>
      <c r="S35" s="9">
        <v>158</v>
      </c>
      <c r="T35" s="9">
        <v>35</v>
      </c>
      <c r="U35" s="9">
        <v>733</v>
      </c>
      <c r="V35" s="9">
        <v>46662</v>
      </c>
      <c r="W35" s="9">
        <v>1600</v>
      </c>
      <c r="X35" s="9">
        <v>2066</v>
      </c>
      <c r="Y35" s="9">
        <v>21</v>
      </c>
      <c r="Z35" s="9"/>
      <c r="AA35" s="9"/>
      <c r="AB35" s="9"/>
      <c r="AC35" s="9"/>
      <c r="AD35" s="9"/>
      <c r="AE35" s="9"/>
      <c r="AF35" s="9"/>
      <c r="AG35" s="9">
        <v>4</v>
      </c>
      <c r="AH35" s="9"/>
      <c r="AI35" s="9"/>
      <c r="AJ35" s="9"/>
      <c r="AK35" s="9"/>
      <c r="AL35" s="4" t="s">
        <v>244</v>
      </c>
      <c r="AM35" s="4" t="s">
        <v>246</v>
      </c>
      <c r="AN35" s="4">
        <v>10</v>
      </c>
      <c r="AO35" s="4"/>
      <c r="AP35" s="4" t="s">
        <v>246</v>
      </c>
      <c r="AQ35" s="9">
        <v>25</v>
      </c>
      <c r="AR35" s="9">
        <v>82</v>
      </c>
      <c r="AS35" s="4" t="s">
        <v>245</v>
      </c>
      <c r="AT35" s="9">
        <v>4</v>
      </c>
      <c r="AU35" s="9"/>
      <c r="AV35" s="9">
        <v>1</v>
      </c>
      <c r="AW35" s="9">
        <v>5</v>
      </c>
      <c r="AX35" s="9"/>
      <c r="AY35" s="9"/>
      <c r="AZ35" s="9"/>
      <c r="BA35" s="9">
        <v>5</v>
      </c>
      <c r="BB35" s="9"/>
      <c r="BC35" s="9"/>
      <c r="BD35" s="9">
        <v>1</v>
      </c>
      <c r="BE35" s="9"/>
      <c r="BF35" s="9"/>
      <c r="BG35" s="9">
        <v>1</v>
      </c>
      <c r="BH35" s="4" t="s">
        <v>244</v>
      </c>
      <c r="BI35" s="4" t="s">
        <v>247</v>
      </c>
      <c r="BJ35" s="9">
        <v>36827</v>
      </c>
      <c r="BK35" s="9">
        <v>88</v>
      </c>
      <c r="BL35" s="9"/>
      <c r="BM35" s="9">
        <v>36827</v>
      </c>
      <c r="BN35" s="9">
        <v>408</v>
      </c>
      <c r="BO35" s="9">
        <v>2981</v>
      </c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>
        <v>145550</v>
      </c>
      <c r="CI35" s="9">
        <v>192</v>
      </c>
      <c r="CJ35" s="9"/>
      <c r="CK35" s="9">
        <v>4185</v>
      </c>
      <c r="CL35" s="9">
        <v>4185</v>
      </c>
      <c r="CM35" s="9">
        <v>4185</v>
      </c>
      <c r="CN35" s="9">
        <v>70</v>
      </c>
      <c r="CO35" s="9"/>
      <c r="CP35" s="9"/>
      <c r="CQ35" s="9"/>
      <c r="CR35" s="9"/>
      <c r="CS35" s="9"/>
      <c r="CT35" s="9">
        <v>2</v>
      </c>
      <c r="CU35" s="9">
        <v>21</v>
      </c>
      <c r="CV35" s="4">
        <v>16.2</v>
      </c>
      <c r="CW35" s="4">
        <v>19.8</v>
      </c>
      <c r="CX35" s="4" t="s">
        <v>244</v>
      </c>
      <c r="CY35" s="9"/>
      <c r="CZ35" s="9">
        <v>979948</v>
      </c>
      <c r="DA35" s="9">
        <v>568293</v>
      </c>
      <c r="DB35" s="9">
        <v>0</v>
      </c>
      <c r="DC35" s="9">
        <v>76717</v>
      </c>
      <c r="DD35" s="9">
        <v>18969</v>
      </c>
      <c r="DE35" s="9">
        <v>169716</v>
      </c>
      <c r="DF35" s="9">
        <v>1813643</v>
      </c>
      <c r="DG35" s="9">
        <v>650658</v>
      </c>
      <c r="DH35" s="9"/>
      <c r="DI35" s="9"/>
      <c r="DJ35" s="9">
        <v>153</v>
      </c>
      <c r="DK35" s="9"/>
      <c r="DL35" s="9"/>
      <c r="DM35" s="9"/>
      <c r="DN35" s="9">
        <v>82074</v>
      </c>
      <c r="DO35" s="9">
        <v>17218</v>
      </c>
      <c r="DP35" s="9">
        <v>32280</v>
      </c>
      <c r="DQ35" s="9">
        <v>131572</v>
      </c>
      <c r="DR35" s="9">
        <v>783983</v>
      </c>
    </row>
    <row r="36" spans="1:122" x14ac:dyDescent="0.35">
      <c r="A36" s="4" t="s">
        <v>308</v>
      </c>
      <c r="B36" s="4">
        <v>46</v>
      </c>
      <c r="C36" s="4" t="s">
        <v>307</v>
      </c>
      <c r="D36" s="4" t="s">
        <v>281</v>
      </c>
      <c r="E36" s="4" t="s">
        <v>288</v>
      </c>
      <c r="F36" s="4" t="s">
        <v>252</v>
      </c>
      <c r="G36" s="9">
        <v>11406</v>
      </c>
      <c r="H36" s="9">
        <v>10814</v>
      </c>
      <c r="I36" s="9">
        <v>22220</v>
      </c>
      <c r="J36" s="9">
        <v>2271</v>
      </c>
      <c r="K36" s="9"/>
      <c r="L36" s="9"/>
      <c r="M36" s="9"/>
      <c r="N36" s="9">
        <v>148</v>
      </c>
      <c r="O36" s="9">
        <v>1865</v>
      </c>
      <c r="P36" s="9">
        <v>40</v>
      </c>
      <c r="Q36" s="9">
        <v>74</v>
      </c>
      <c r="R36" s="9">
        <v>1890</v>
      </c>
      <c r="S36" s="9">
        <v>60</v>
      </c>
      <c r="T36" s="9">
        <v>35</v>
      </c>
      <c r="U36" s="9">
        <v>257</v>
      </c>
      <c r="V36" s="9">
        <v>37596</v>
      </c>
      <c r="W36" s="9">
        <v>2841</v>
      </c>
      <c r="X36" s="9">
        <v>3913</v>
      </c>
      <c r="Y36" s="9">
        <v>88</v>
      </c>
      <c r="Z36" s="9">
        <v>0</v>
      </c>
      <c r="AA36" s="9">
        <v>177</v>
      </c>
      <c r="AB36" s="9">
        <v>240</v>
      </c>
      <c r="AC36" s="9">
        <v>0</v>
      </c>
      <c r="AD36" s="9">
        <v>668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20</v>
      </c>
      <c r="AK36" s="9">
        <v>0</v>
      </c>
      <c r="AL36" s="4" t="s">
        <v>244</v>
      </c>
      <c r="AM36" s="4" t="s">
        <v>246</v>
      </c>
      <c r="AN36" s="4">
        <v>12</v>
      </c>
      <c r="AO36" s="4">
        <v>0</v>
      </c>
      <c r="AP36" s="4" t="s">
        <v>246</v>
      </c>
      <c r="AQ36" s="9">
        <v>8</v>
      </c>
      <c r="AR36" s="9">
        <v>45</v>
      </c>
      <c r="AS36" s="4" t="s">
        <v>309</v>
      </c>
      <c r="AT36" s="9">
        <v>3</v>
      </c>
      <c r="AU36" s="9">
        <v>1</v>
      </c>
      <c r="AV36" s="9">
        <v>0</v>
      </c>
      <c r="AW36" s="9">
        <v>4</v>
      </c>
      <c r="AX36" s="9">
        <v>4</v>
      </c>
      <c r="AY36" s="9">
        <v>0</v>
      </c>
      <c r="AZ36" s="9">
        <v>0</v>
      </c>
      <c r="BA36" s="9">
        <v>4</v>
      </c>
      <c r="BB36" s="9">
        <v>0</v>
      </c>
      <c r="BC36" s="9">
        <v>1</v>
      </c>
      <c r="BD36" s="9">
        <v>0</v>
      </c>
      <c r="BE36" s="9">
        <v>1</v>
      </c>
      <c r="BF36" s="9">
        <v>0</v>
      </c>
      <c r="BG36" s="9">
        <v>0</v>
      </c>
      <c r="BH36" s="4" t="s">
        <v>246</v>
      </c>
      <c r="BI36" s="4" t="s">
        <v>247</v>
      </c>
      <c r="BJ36" s="9">
        <v>94</v>
      </c>
      <c r="BK36" s="9">
        <v>0</v>
      </c>
      <c r="BL36" s="9">
        <v>0</v>
      </c>
      <c r="BM36" s="9">
        <v>94</v>
      </c>
      <c r="BN36" s="9">
        <v>91</v>
      </c>
      <c r="BO36" s="9">
        <v>0</v>
      </c>
      <c r="BP36" s="9">
        <v>7660</v>
      </c>
      <c r="BQ36" s="9">
        <v>59</v>
      </c>
      <c r="BR36" s="9">
        <v>0</v>
      </c>
      <c r="BS36" s="9">
        <v>7658</v>
      </c>
      <c r="BT36" s="9">
        <v>5771</v>
      </c>
      <c r="BU36" s="9">
        <v>0</v>
      </c>
      <c r="BV36" s="9">
        <v>496</v>
      </c>
      <c r="BW36" s="9">
        <v>0</v>
      </c>
      <c r="BX36" s="9">
        <v>0</v>
      </c>
      <c r="BY36" s="9">
        <v>496</v>
      </c>
      <c r="BZ36" s="9">
        <v>408</v>
      </c>
      <c r="CA36" s="9">
        <v>25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48</v>
      </c>
      <c r="CU36" s="9">
        <v>212</v>
      </c>
      <c r="CV36" s="4">
        <v>12.1</v>
      </c>
      <c r="CW36" s="4">
        <v>15.3</v>
      </c>
      <c r="CX36" s="4" t="s">
        <v>244</v>
      </c>
      <c r="CY36" s="9">
        <v>0</v>
      </c>
      <c r="CZ36" s="9">
        <v>761351</v>
      </c>
      <c r="DA36" s="9">
        <v>544028</v>
      </c>
      <c r="DB36" s="9">
        <v>20860</v>
      </c>
      <c r="DC36" s="9">
        <v>71235</v>
      </c>
      <c r="DD36" s="9">
        <v>46810</v>
      </c>
      <c r="DE36" s="9">
        <v>140635</v>
      </c>
      <c r="DF36" s="9">
        <v>1584919</v>
      </c>
      <c r="DG36" s="9">
        <v>372921</v>
      </c>
      <c r="DH36" s="9">
        <v>0</v>
      </c>
      <c r="DI36" s="9">
        <v>0</v>
      </c>
      <c r="DJ36" s="9">
        <v>8760</v>
      </c>
      <c r="DK36" s="9">
        <v>0</v>
      </c>
      <c r="DL36" s="9">
        <v>0</v>
      </c>
      <c r="DM36" s="9">
        <v>0</v>
      </c>
      <c r="DN36" s="9">
        <v>133447</v>
      </c>
      <c r="DO36" s="9">
        <v>43574</v>
      </c>
      <c r="DP36" s="9">
        <v>0</v>
      </c>
      <c r="DQ36" s="9">
        <v>177021</v>
      </c>
      <c r="DR36" s="9">
        <v>566935</v>
      </c>
    </row>
    <row r="37" spans="1:122" x14ac:dyDescent="0.35">
      <c r="A37" s="4" t="s">
        <v>310</v>
      </c>
      <c r="B37" s="4">
        <v>47</v>
      </c>
      <c r="C37" s="4" t="s">
        <v>311</v>
      </c>
      <c r="D37" s="4" t="s">
        <v>255</v>
      </c>
      <c r="E37" s="4" t="s">
        <v>242</v>
      </c>
      <c r="F37" s="4" t="s">
        <v>243</v>
      </c>
      <c r="G37" s="9">
        <v>5589</v>
      </c>
      <c r="H37" s="9">
        <v>12762</v>
      </c>
      <c r="I37" s="9">
        <v>18351</v>
      </c>
      <c r="J37" s="9">
        <v>749</v>
      </c>
      <c r="K37" s="9">
        <v>1880</v>
      </c>
      <c r="L37" s="9">
        <v>70</v>
      </c>
      <c r="M37" s="9">
        <v>200</v>
      </c>
      <c r="N37" s="9">
        <v>47</v>
      </c>
      <c r="O37" s="9">
        <v>927</v>
      </c>
      <c r="P37" s="9">
        <v>23</v>
      </c>
      <c r="Q37" s="9">
        <v>1</v>
      </c>
      <c r="R37" s="9">
        <v>43</v>
      </c>
      <c r="S37" s="9"/>
      <c r="T37" s="9">
        <v>16</v>
      </c>
      <c r="U37" s="9">
        <v>64</v>
      </c>
      <c r="V37" s="9">
        <v>9000</v>
      </c>
      <c r="W37" s="9">
        <v>3200</v>
      </c>
      <c r="X37" s="9">
        <v>829</v>
      </c>
      <c r="Y37" s="9"/>
      <c r="Z37" s="9"/>
      <c r="AA37" s="9"/>
      <c r="AB37" s="9"/>
      <c r="AC37" s="9"/>
      <c r="AD37" s="9"/>
      <c r="AE37" s="9"/>
      <c r="AF37" s="9"/>
      <c r="AG37" s="9">
        <v>5</v>
      </c>
      <c r="AH37" s="9">
        <v>9000</v>
      </c>
      <c r="AI37" s="9"/>
      <c r="AJ37" s="9"/>
      <c r="AK37" s="9"/>
      <c r="AL37" s="4" t="s">
        <v>244</v>
      </c>
      <c r="AM37" s="4" t="s">
        <v>244</v>
      </c>
      <c r="AN37" s="4">
        <v>10</v>
      </c>
      <c r="AO37" s="4">
        <v>3</v>
      </c>
      <c r="AP37" s="4" t="s">
        <v>246</v>
      </c>
      <c r="AQ37" s="9">
        <v>8</v>
      </c>
      <c r="AR37" s="9">
        <v>60</v>
      </c>
      <c r="AS37" s="4" t="s">
        <v>245</v>
      </c>
      <c r="AT37" s="9">
        <v>3</v>
      </c>
      <c r="AU37" s="9"/>
      <c r="AV37" s="9">
        <v>1</v>
      </c>
      <c r="AW37" s="9">
        <v>4</v>
      </c>
      <c r="AX37" s="9">
        <v>1</v>
      </c>
      <c r="AY37" s="9"/>
      <c r="AZ37" s="9"/>
      <c r="BA37" s="9">
        <v>4</v>
      </c>
      <c r="BB37" s="9">
        <v>3</v>
      </c>
      <c r="BC37" s="9">
        <v>1</v>
      </c>
      <c r="BD37" s="9"/>
      <c r="BE37" s="9"/>
      <c r="BF37" s="9"/>
      <c r="BG37" s="9"/>
      <c r="BH37" s="4" t="s">
        <v>244</v>
      </c>
      <c r="BI37" s="4" t="s">
        <v>247</v>
      </c>
      <c r="BJ37" s="9">
        <v>14500</v>
      </c>
      <c r="BK37" s="9">
        <v>50</v>
      </c>
      <c r="BL37" s="9">
        <v>0</v>
      </c>
      <c r="BM37" s="9">
        <v>1781</v>
      </c>
      <c r="BN37" s="9">
        <v>1781</v>
      </c>
      <c r="BO37" s="9">
        <v>1</v>
      </c>
      <c r="BP37" s="9">
        <v>276</v>
      </c>
      <c r="BQ37" s="9">
        <v>36</v>
      </c>
      <c r="BR37" s="9">
        <v>0</v>
      </c>
      <c r="BS37" s="9">
        <v>195</v>
      </c>
      <c r="BT37" s="9">
        <v>195</v>
      </c>
      <c r="BU37" s="9"/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15300</v>
      </c>
      <c r="CI37" s="9">
        <v>100</v>
      </c>
      <c r="CJ37" s="9">
        <v>0</v>
      </c>
      <c r="CK37" s="9">
        <v>9036</v>
      </c>
      <c r="CL37" s="9">
        <v>9036</v>
      </c>
      <c r="CM37" s="9">
        <v>136</v>
      </c>
      <c r="CN37" s="9">
        <v>555</v>
      </c>
      <c r="CO37" s="9">
        <v>5</v>
      </c>
      <c r="CP37" s="9">
        <v>0</v>
      </c>
      <c r="CQ37" s="9">
        <v>160</v>
      </c>
      <c r="CR37" s="9">
        <v>160</v>
      </c>
      <c r="CS37" s="9">
        <v>136</v>
      </c>
      <c r="CT37" s="9">
        <v>1</v>
      </c>
      <c r="CU37" s="9">
        <v>0</v>
      </c>
      <c r="CV37" s="8" t="s">
        <v>526</v>
      </c>
      <c r="CW37" s="8" t="s">
        <v>526</v>
      </c>
      <c r="CX37" s="4" t="s">
        <v>246</v>
      </c>
      <c r="CY37" s="9">
        <v>400</v>
      </c>
      <c r="CZ37" s="9">
        <v>140841</v>
      </c>
      <c r="DA37" s="9">
        <v>5454</v>
      </c>
      <c r="DB37" s="9">
        <v>600</v>
      </c>
      <c r="DC37" s="9">
        <v>17264</v>
      </c>
      <c r="DD37" s="9">
        <v>492</v>
      </c>
      <c r="DE37" s="9">
        <v>66990</v>
      </c>
      <c r="DF37" s="9">
        <v>231641</v>
      </c>
      <c r="DG37" s="9">
        <v>68830</v>
      </c>
      <c r="DH37" s="9">
        <v>12830</v>
      </c>
      <c r="DI37" s="9">
        <v>15744</v>
      </c>
      <c r="DJ37" s="9">
        <v>1005</v>
      </c>
      <c r="DK37" s="9">
        <v>40000</v>
      </c>
      <c r="DL37" s="9"/>
      <c r="DM37" s="9"/>
      <c r="DN37" s="9">
        <v>57092</v>
      </c>
      <c r="DO37" s="9">
        <v>63099</v>
      </c>
      <c r="DP37" s="9"/>
      <c r="DQ37" s="9">
        <v>120191</v>
      </c>
      <c r="DR37" s="9">
        <v>258600</v>
      </c>
    </row>
    <row r="38" spans="1:122" x14ac:dyDescent="0.35">
      <c r="A38" s="4" t="s">
        <v>312</v>
      </c>
      <c r="B38" s="4">
        <v>167</v>
      </c>
      <c r="C38" s="4" t="s">
        <v>313</v>
      </c>
      <c r="D38" s="4" t="s">
        <v>314</v>
      </c>
      <c r="E38" s="4" t="s">
        <v>242</v>
      </c>
      <c r="F38" s="4" t="s">
        <v>243</v>
      </c>
      <c r="G38" s="9">
        <v>5806</v>
      </c>
      <c r="H38" s="9">
        <v>3280</v>
      </c>
      <c r="I38" s="9">
        <v>9086</v>
      </c>
      <c r="J38" s="9">
        <v>360</v>
      </c>
      <c r="K38" s="9">
        <v>0</v>
      </c>
      <c r="L38" s="9">
        <v>19</v>
      </c>
      <c r="M38" s="9">
        <v>600</v>
      </c>
      <c r="N38" s="9">
        <v>52</v>
      </c>
      <c r="O38" s="9">
        <v>1046</v>
      </c>
      <c r="P38" s="9">
        <v>25</v>
      </c>
      <c r="Q38" s="9">
        <v>11</v>
      </c>
      <c r="R38" s="9">
        <v>87</v>
      </c>
      <c r="S38" s="9">
        <v>9</v>
      </c>
      <c r="T38" s="9">
        <v>25</v>
      </c>
      <c r="U38" s="9">
        <v>88</v>
      </c>
      <c r="V38" s="9">
        <v>68000</v>
      </c>
      <c r="W38" s="9">
        <v>4013</v>
      </c>
      <c r="X38" s="9">
        <v>2127</v>
      </c>
      <c r="Y38" s="9">
        <v>2</v>
      </c>
      <c r="Z38" s="9"/>
      <c r="AA38" s="9"/>
      <c r="AB38" s="9"/>
      <c r="AC38" s="9"/>
      <c r="AD38" s="9">
        <v>0</v>
      </c>
      <c r="AE38" s="9">
        <v>0</v>
      </c>
      <c r="AF38" s="9">
        <v>0</v>
      </c>
      <c r="AG38" s="9">
        <v>2</v>
      </c>
      <c r="AH38" s="9">
        <v>293</v>
      </c>
      <c r="AI38" s="9">
        <v>0</v>
      </c>
      <c r="AJ38" s="9">
        <v>0</v>
      </c>
      <c r="AK38" s="9">
        <v>0</v>
      </c>
      <c r="AL38" s="4" t="s">
        <v>244</v>
      </c>
      <c r="AM38" s="4" t="s">
        <v>244</v>
      </c>
      <c r="AN38" s="4">
        <v>10</v>
      </c>
      <c r="AO38" s="4">
        <v>8</v>
      </c>
      <c r="AP38" s="4" t="s">
        <v>246</v>
      </c>
      <c r="AQ38" s="9">
        <v>3</v>
      </c>
      <c r="AR38" s="9">
        <v>11</v>
      </c>
      <c r="AS38" s="4" t="s">
        <v>245</v>
      </c>
      <c r="AT38" s="9">
        <v>0</v>
      </c>
      <c r="AU38" s="9">
        <v>1</v>
      </c>
      <c r="AV38" s="9">
        <v>2</v>
      </c>
      <c r="AW38" s="9">
        <v>3</v>
      </c>
      <c r="AX38" s="9">
        <v>2</v>
      </c>
      <c r="AY38" s="9">
        <v>0</v>
      </c>
      <c r="AZ38" s="9">
        <v>0</v>
      </c>
      <c r="BA38" s="9">
        <v>3</v>
      </c>
      <c r="BB38" s="9">
        <v>1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4" t="s">
        <v>246</v>
      </c>
      <c r="BI38" s="4" t="s">
        <v>247</v>
      </c>
      <c r="BJ38" s="9">
        <v>21439</v>
      </c>
      <c r="BK38" s="9">
        <v>22</v>
      </c>
      <c r="BL38" s="9">
        <v>672</v>
      </c>
      <c r="BM38" s="9">
        <v>12245</v>
      </c>
      <c r="BN38" s="9">
        <v>10960</v>
      </c>
      <c r="BO38" s="9">
        <v>8045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541</v>
      </c>
      <c r="CC38" s="9">
        <v>0</v>
      </c>
      <c r="CD38" s="9">
        <v>0</v>
      </c>
      <c r="CE38" s="9">
        <v>537</v>
      </c>
      <c r="CF38" s="9">
        <v>537</v>
      </c>
      <c r="CG38" s="9">
        <v>510</v>
      </c>
      <c r="CH38" s="9">
        <v>63417</v>
      </c>
      <c r="CI38" s="9">
        <v>0</v>
      </c>
      <c r="CJ38" s="9">
        <v>0</v>
      </c>
      <c r="CK38" s="9">
        <v>22780</v>
      </c>
      <c r="CL38" s="9">
        <v>61205</v>
      </c>
      <c r="CM38" s="9">
        <v>16399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8" t="s">
        <v>526</v>
      </c>
      <c r="CW38" s="8" t="s">
        <v>526</v>
      </c>
      <c r="CX38" s="4" t="s">
        <v>246</v>
      </c>
      <c r="CY38" s="9">
        <v>171</v>
      </c>
      <c r="CZ38" s="9">
        <v>146537</v>
      </c>
      <c r="DA38" s="9">
        <v>46644.4</v>
      </c>
      <c r="DB38" s="9">
        <v>0</v>
      </c>
      <c r="DC38" s="9">
        <v>610</v>
      </c>
      <c r="DD38" s="9">
        <v>6609</v>
      </c>
      <c r="DE38" s="9">
        <v>53737</v>
      </c>
      <c r="DF38" s="9">
        <v>254137.4</v>
      </c>
      <c r="DG38" s="9">
        <v>68830</v>
      </c>
      <c r="DH38" s="9">
        <v>0</v>
      </c>
      <c r="DI38" s="9">
        <v>100000</v>
      </c>
      <c r="DJ38" s="9">
        <v>10000</v>
      </c>
      <c r="DK38" s="9">
        <v>0</v>
      </c>
      <c r="DL38" s="9">
        <v>0</v>
      </c>
      <c r="DM38" s="9">
        <v>0</v>
      </c>
      <c r="DN38" s="9">
        <v>37142</v>
      </c>
      <c r="DO38" s="9">
        <v>36750</v>
      </c>
      <c r="DP38" s="9">
        <v>753</v>
      </c>
      <c r="DQ38" s="9">
        <v>74645</v>
      </c>
      <c r="DR38" s="9">
        <v>255875</v>
      </c>
    </row>
    <row r="39" spans="1:122" x14ac:dyDescent="0.35">
      <c r="A39" s="4" t="s">
        <v>315</v>
      </c>
      <c r="B39" s="4">
        <v>48</v>
      </c>
      <c r="C39" s="4" t="s">
        <v>316</v>
      </c>
      <c r="D39" s="4" t="s">
        <v>317</v>
      </c>
      <c r="E39" s="4" t="s">
        <v>242</v>
      </c>
      <c r="F39" s="4" t="s">
        <v>252</v>
      </c>
      <c r="G39" s="9">
        <v>0</v>
      </c>
      <c r="H39" s="9">
        <v>20648</v>
      </c>
      <c r="I39" s="9">
        <v>20648</v>
      </c>
      <c r="J39" s="9">
        <v>1294</v>
      </c>
      <c r="K39" s="9">
        <v>1004</v>
      </c>
      <c r="L39" s="9">
        <v>15</v>
      </c>
      <c r="M39" s="9"/>
      <c r="N39" s="9">
        <v>64</v>
      </c>
      <c r="O39" s="9">
        <v>1325</v>
      </c>
      <c r="P39" s="9">
        <v>54</v>
      </c>
      <c r="Q39" s="9">
        <v>55</v>
      </c>
      <c r="R39" s="9">
        <v>1042</v>
      </c>
      <c r="S39" s="9">
        <v>54</v>
      </c>
      <c r="T39" s="9">
        <v>18</v>
      </c>
      <c r="U39" s="9">
        <v>137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>
        <v>1</v>
      </c>
      <c r="AK39" s="9"/>
      <c r="AL39" s="4" t="s">
        <v>246</v>
      </c>
      <c r="AM39" s="4" t="s">
        <v>246</v>
      </c>
      <c r="AN39" s="4"/>
      <c r="AO39" s="4"/>
      <c r="AP39" s="4"/>
      <c r="AQ39" s="9"/>
      <c r="AR39" s="9"/>
      <c r="AS39" s="4" t="s">
        <v>245</v>
      </c>
      <c r="AT39" s="9">
        <v>6</v>
      </c>
      <c r="AU39" s="9"/>
      <c r="AV39" s="9">
        <v>1</v>
      </c>
      <c r="AW39" s="9">
        <v>7</v>
      </c>
      <c r="AX39" s="9">
        <v>5</v>
      </c>
      <c r="AY39" s="9"/>
      <c r="AZ39" s="9"/>
      <c r="BA39" s="9">
        <v>7</v>
      </c>
      <c r="BB39" s="9">
        <v>1</v>
      </c>
      <c r="BC39" s="9"/>
      <c r="BD39" s="9"/>
      <c r="BE39" s="9">
        <v>3</v>
      </c>
      <c r="BF39" s="9">
        <v>2</v>
      </c>
      <c r="BG39" s="9">
        <v>2</v>
      </c>
      <c r="BH39" s="4" t="s">
        <v>246</v>
      </c>
      <c r="BI39" s="4" t="s">
        <v>247</v>
      </c>
      <c r="BJ39" s="9">
        <v>26150</v>
      </c>
      <c r="BK39" s="9">
        <v>30</v>
      </c>
      <c r="BL39" s="9"/>
      <c r="BM39" s="9">
        <v>3015</v>
      </c>
      <c r="BN39" s="9">
        <v>3095</v>
      </c>
      <c r="BO39" s="9">
        <v>84</v>
      </c>
      <c r="BP39" s="9">
        <v>1724</v>
      </c>
      <c r="BQ39" s="9">
        <v>0</v>
      </c>
      <c r="BR39" s="9">
        <v>0</v>
      </c>
      <c r="BS39" s="9">
        <v>1724</v>
      </c>
      <c r="BT39" s="9">
        <v>1724</v>
      </c>
      <c r="BU39" s="9">
        <v>45</v>
      </c>
      <c r="BV39" s="9">
        <v>13</v>
      </c>
      <c r="BW39" s="9">
        <v>0</v>
      </c>
      <c r="BX39" s="9">
        <v>0</v>
      </c>
      <c r="BY39" s="9">
        <v>13</v>
      </c>
      <c r="BZ39" s="9">
        <v>13</v>
      </c>
      <c r="CA39" s="9">
        <v>0</v>
      </c>
      <c r="CB39" s="9"/>
      <c r="CC39" s="9"/>
      <c r="CD39" s="9"/>
      <c r="CE39" s="9"/>
      <c r="CF39" s="9"/>
      <c r="CG39" s="9"/>
      <c r="CH39" s="9">
        <v>251856</v>
      </c>
      <c r="CI39" s="9">
        <v>1680</v>
      </c>
      <c r="CJ39" s="9"/>
      <c r="CK39" s="9">
        <v>47895</v>
      </c>
      <c r="CL39" s="9">
        <v>48201</v>
      </c>
      <c r="CM39" s="9">
        <v>7628</v>
      </c>
      <c r="CN39" s="9"/>
      <c r="CO39" s="9"/>
      <c r="CP39" s="9"/>
      <c r="CQ39" s="9"/>
      <c r="CR39" s="9"/>
      <c r="CS39" s="9"/>
      <c r="CT39" s="9">
        <v>24</v>
      </c>
      <c r="CU39" s="9">
        <v>0</v>
      </c>
      <c r="CV39" s="8" t="s">
        <v>526</v>
      </c>
      <c r="CW39" s="8" t="s">
        <v>526</v>
      </c>
      <c r="CX39" s="4" t="s">
        <v>244</v>
      </c>
      <c r="CY39" s="9"/>
      <c r="CZ39" s="9">
        <v>185404</v>
      </c>
      <c r="DA39" s="9">
        <v>137457</v>
      </c>
      <c r="DB39" s="9"/>
      <c r="DC39" s="9">
        <v>117950</v>
      </c>
      <c r="DD39" s="9">
        <v>1910</v>
      </c>
      <c r="DE39" s="9">
        <v>44276</v>
      </c>
      <c r="DF39" s="9">
        <v>486997</v>
      </c>
      <c r="DG39" s="9">
        <v>73907</v>
      </c>
      <c r="DH39" s="9">
        <v>24849</v>
      </c>
      <c r="DI39" s="9"/>
      <c r="DJ39" s="9"/>
      <c r="DK39" s="9">
        <v>85573</v>
      </c>
      <c r="DL39" s="9"/>
      <c r="DM39" s="9"/>
      <c r="DN39" s="9"/>
      <c r="DO39" s="9"/>
      <c r="DP39" s="9">
        <v>315</v>
      </c>
      <c r="DQ39" s="9">
        <v>315</v>
      </c>
      <c r="DR39" s="9">
        <v>206363</v>
      </c>
    </row>
    <row r="40" spans="1:122" x14ac:dyDescent="0.35">
      <c r="A40" s="4" t="s">
        <v>318</v>
      </c>
      <c r="B40" s="4">
        <v>92</v>
      </c>
      <c r="C40" s="4" t="s">
        <v>319</v>
      </c>
      <c r="D40" s="4" t="s">
        <v>320</v>
      </c>
      <c r="E40" s="4" t="s">
        <v>242</v>
      </c>
      <c r="F40" s="4" t="s">
        <v>252</v>
      </c>
      <c r="G40" s="9">
        <v>3534</v>
      </c>
      <c r="H40" s="9">
        <v>8217</v>
      </c>
      <c r="I40" s="9">
        <v>11751</v>
      </c>
      <c r="J40" s="9">
        <v>2160</v>
      </c>
      <c r="K40" s="9">
        <v>167</v>
      </c>
      <c r="L40" s="9">
        <v>1118</v>
      </c>
      <c r="M40" s="9">
        <v>0</v>
      </c>
      <c r="N40" s="9">
        <v>198</v>
      </c>
      <c r="O40" s="9">
        <v>3634</v>
      </c>
      <c r="P40" s="9">
        <v>110</v>
      </c>
      <c r="Q40" s="9">
        <v>0</v>
      </c>
      <c r="R40" s="9">
        <v>0</v>
      </c>
      <c r="S40" s="9">
        <v>0</v>
      </c>
      <c r="T40" s="9">
        <v>28</v>
      </c>
      <c r="U40" s="9">
        <v>226</v>
      </c>
      <c r="V40" s="9">
        <v>5930</v>
      </c>
      <c r="W40" s="9">
        <v>2652</v>
      </c>
      <c r="X40" s="9">
        <v>1031</v>
      </c>
      <c r="Y40" s="9">
        <v>25</v>
      </c>
      <c r="Z40" s="9">
        <v>0</v>
      </c>
      <c r="AA40" s="9">
        <v>0</v>
      </c>
      <c r="AB40" s="9">
        <v>0</v>
      </c>
      <c r="AC40" s="9">
        <v>0</v>
      </c>
      <c r="AD40" s="9">
        <v>303</v>
      </c>
      <c r="AE40" s="9">
        <v>2</v>
      </c>
      <c r="AF40" s="9">
        <v>65</v>
      </c>
      <c r="AG40" s="9">
        <v>0</v>
      </c>
      <c r="AH40" s="9">
        <v>0</v>
      </c>
      <c r="AI40" s="9">
        <v>0</v>
      </c>
      <c r="AJ40" s="9">
        <v>2</v>
      </c>
      <c r="AK40" s="9">
        <v>0</v>
      </c>
      <c r="AL40" s="4" t="s">
        <v>244</v>
      </c>
      <c r="AM40" s="4" t="s">
        <v>246</v>
      </c>
      <c r="AN40" s="4">
        <v>7</v>
      </c>
      <c r="AO40" s="4">
        <v>0</v>
      </c>
      <c r="AP40" s="4" t="s">
        <v>246</v>
      </c>
      <c r="AQ40" s="9">
        <v>4</v>
      </c>
      <c r="AR40" s="9">
        <v>18</v>
      </c>
      <c r="AS40" s="4" t="s">
        <v>245</v>
      </c>
      <c r="AT40" s="9">
        <v>4</v>
      </c>
      <c r="AU40" s="9">
        <v>0</v>
      </c>
      <c r="AV40" s="9">
        <v>4</v>
      </c>
      <c r="AW40" s="9">
        <v>8</v>
      </c>
      <c r="AX40" s="9">
        <v>4</v>
      </c>
      <c r="AY40" s="9">
        <v>0</v>
      </c>
      <c r="AZ40" s="9">
        <v>0</v>
      </c>
      <c r="BA40" s="9">
        <v>8</v>
      </c>
      <c r="BB40" s="9">
        <v>0</v>
      </c>
      <c r="BC40" s="9">
        <v>1</v>
      </c>
      <c r="BD40" s="9">
        <v>0</v>
      </c>
      <c r="BE40" s="9">
        <v>1</v>
      </c>
      <c r="BF40" s="9">
        <v>0</v>
      </c>
      <c r="BG40" s="9">
        <v>1</v>
      </c>
      <c r="BH40" s="4" t="s">
        <v>244</v>
      </c>
      <c r="BI40" s="4" t="s">
        <v>247</v>
      </c>
      <c r="BJ40" s="9">
        <v>34362</v>
      </c>
      <c r="BK40" s="9">
        <v>599</v>
      </c>
      <c r="BL40" s="9">
        <v>0</v>
      </c>
      <c r="BM40" s="9">
        <v>1322</v>
      </c>
      <c r="BN40" s="9">
        <v>4344</v>
      </c>
      <c r="BO40" s="9">
        <v>0</v>
      </c>
      <c r="BP40" s="9">
        <v>3271</v>
      </c>
      <c r="BQ40" s="9">
        <v>212</v>
      </c>
      <c r="BR40" s="9">
        <v>0</v>
      </c>
      <c r="BS40" s="9">
        <v>2997</v>
      </c>
      <c r="BT40" s="9">
        <v>3271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897616</v>
      </c>
      <c r="CI40" s="9">
        <v>82503</v>
      </c>
      <c r="CJ40" s="9">
        <v>0</v>
      </c>
      <c r="CK40" s="9">
        <v>6967</v>
      </c>
      <c r="CL40" s="9">
        <v>27500</v>
      </c>
      <c r="CM40" s="9">
        <v>55</v>
      </c>
      <c r="CN40" s="9">
        <v>90</v>
      </c>
      <c r="CO40" s="9">
        <v>0</v>
      </c>
      <c r="CP40" s="9">
        <v>0</v>
      </c>
      <c r="CQ40" s="9">
        <v>0</v>
      </c>
      <c r="CR40" s="9">
        <v>66</v>
      </c>
      <c r="CS40" s="9">
        <v>3</v>
      </c>
      <c r="CT40" s="9">
        <v>951</v>
      </c>
      <c r="CU40" s="9">
        <v>1</v>
      </c>
      <c r="CV40" s="4">
        <v>8</v>
      </c>
      <c r="CW40" s="4">
        <v>10.4</v>
      </c>
      <c r="CX40" s="4" t="s">
        <v>244</v>
      </c>
      <c r="CY40" s="9"/>
      <c r="CZ40" s="9">
        <v>455773</v>
      </c>
      <c r="DA40" s="9">
        <v>559888</v>
      </c>
      <c r="DB40" s="9">
        <v>0</v>
      </c>
      <c r="DC40" s="9">
        <v>7656</v>
      </c>
      <c r="DD40" s="9">
        <v>3616</v>
      </c>
      <c r="DE40" s="9">
        <v>95364</v>
      </c>
      <c r="DF40" s="9">
        <v>1122297</v>
      </c>
      <c r="DG40" s="9">
        <v>266707</v>
      </c>
      <c r="DH40" s="9">
        <v>25000</v>
      </c>
      <c r="DI40" s="9">
        <v>0</v>
      </c>
      <c r="DJ40" s="9">
        <v>0</v>
      </c>
      <c r="DK40" s="9">
        <v>52800</v>
      </c>
      <c r="DL40" s="9">
        <v>32174</v>
      </c>
      <c r="DM40" s="9">
        <v>0</v>
      </c>
      <c r="DN40" s="9">
        <v>18170</v>
      </c>
      <c r="DO40" s="9">
        <v>41884</v>
      </c>
      <c r="DP40" s="9">
        <v>356</v>
      </c>
      <c r="DQ40" s="9">
        <v>60410</v>
      </c>
      <c r="DR40" s="9">
        <v>437091</v>
      </c>
    </row>
    <row r="41" spans="1:122" x14ac:dyDescent="0.35">
      <c r="A41" s="4" t="s">
        <v>321</v>
      </c>
      <c r="B41" s="4">
        <v>50</v>
      </c>
      <c r="C41" s="4" t="s">
        <v>322</v>
      </c>
      <c r="D41" s="4" t="s">
        <v>323</v>
      </c>
      <c r="E41" s="4" t="s">
        <v>242</v>
      </c>
      <c r="F41" s="4" t="s">
        <v>243</v>
      </c>
      <c r="G41" s="9">
        <v>5995</v>
      </c>
      <c r="H41" s="9">
        <v>4958</v>
      </c>
      <c r="I41" s="9">
        <v>10953</v>
      </c>
      <c r="J41" s="9">
        <v>372</v>
      </c>
      <c r="K41" s="9">
        <v>0</v>
      </c>
      <c r="L41" s="9">
        <v>0</v>
      </c>
      <c r="M41" s="9">
        <v>0</v>
      </c>
      <c r="N41" s="9">
        <v>60</v>
      </c>
      <c r="O41" s="9">
        <v>1500</v>
      </c>
      <c r="P41" s="9">
        <v>17</v>
      </c>
      <c r="Q41" s="9">
        <v>2</v>
      </c>
      <c r="R41" s="9">
        <v>35</v>
      </c>
      <c r="S41" s="9">
        <v>2</v>
      </c>
      <c r="T41" s="9">
        <v>13</v>
      </c>
      <c r="U41" s="9">
        <v>75</v>
      </c>
      <c r="V41" s="9">
        <v>1400</v>
      </c>
      <c r="W41" s="9">
        <v>1900</v>
      </c>
      <c r="X41" s="9">
        <v>710</v>
      </c>
      <c r="Y41" s="9">
        <v>412</v>
      </c>
      <c r="Z41" s="9">
        <v>1028</v>
      </c>
      <c r="AA41" s="9">
        <v>0</v>
      </c>
      <c r="AB41" s="9">
        <v>0</v>
      </c>
      <c r="AC41" s="9">
        <v>0</v>
      </c>
      <c r="AD41" s="9">
        <v>40</v>
      </c>
      <c r="AE41" s="9">
        <v>6</v>
      </c>
      <c r="AF41" s="9">
        <v>80</v>
      </c>
      <c r="AG41" s="9">
        <v>1</v>
      </c>
      <c r="AH41" s="9">
        <v>400</v>
      </c>
      <c r="AI41" s="9">
        <v>0</v>
      </c>
      <c r="AJ41" s="9">
        <v>0</v>
      </c>
      <c r="AK41" s="9">
        <v>0</v>
      </c>
      <c r="AL41" s="4" t="s">
        <v>244</v>
      </c>
      <c r="AM41" s="4" t="s">
        <v>244</v>
      </c>
      <c r="AN41" s="4">
        <v>12</v>
      </c>
      <c r="AO41" s="4">
        <v>2</v>
      </c>
      <c r="AP41" s="4" t="s">
        <v>246</v>
      </c>
      <c r="AQ41" s="9">
        <v>3</v>
      </c>
      <c r="AR41" s="9">
        <v>20</v>
      </c>
      <c r="AS41" s="4" t="s">
        <v>245</v>
      </c>
      <c r="AT41" s="9">
        <v>1</v>
      </c>
      <c r="AU41" s="9">
        <v>0</v>
      </c>
      <c r="AV41" s="9">
        <v>0</v>
      </c>
      <c r="AW41" s="9">
        <v>1</v>
      </c>
      <c r="AX41" s="9">
        <v>0</v>
      </c>
      <c r="AY41" s="9">
        <v>0</v>
      </c>
      <c r="AZ41" s="9">
        <v>0</v>
      </c>
      <c r="BA41" s="9">
        <v>1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4" t="s">
        <v>244</v>
      </c>
      <c r="BI41" s="4" t="s">
        <v>247</v>
      </c>
      <c r="BJ41" s="9">
        <v>3830</v>
      </c>
      <c r="BK41" s="9">
        <v>30</v>
      </c>
      <c r="BL41" s="9">
        <v>0</v>
      </c>
      <c r="BM41" s="9">
        <v>1800</v>
      </c>
      <c r="BN41" s="9">
        <v>1800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1300</v>
      </c>
      <c r="CI41" s="9">
        <v>100</v>
      </c>
      <c r="CJ41" s="9">
        <v>0</v>
      </c>
      <c r="CK41" s="9">
        <v>0</v>
      </c>
      <c r="CL41" s="9">
        <v>0</v>
      </c>
      <c r="CM41" s="9">
        <v>0</v>
      </c>
      <c r="CN41" s="9">
        <v>60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8" t="s">
        <v>526</v>
      </c>
      <c r="CW41" s="8" t="s">
        <v>526</v>
      </c>
      <c r="CX41" s="4" t="s">
        <v>246</v>
      </c>
      <c r="CY41" s="9">
        <v>80</v>
      </c>
      <c r="CZ41" s="9">
        <v>97500</v>
      </c>
      <c r="DA41" s="9">
        <v>70000</v>
      </c>
      <c r="DB41" s="9">
        <v>1000</v>
      </c>
      <c r="DC41" s="9">
        <v>30000</v>
      </c>
      <c r="DD41" s="9">
        <v>3400</v>
      </c>
      <c r="DE41" s="9">
        <v>17000</v>
      </c>
      <c r="DF41" s="9">
        <v>218900</v>
      </c>
      <c r="DG41" s="9">
        <v>68830</v>
      </c>
      <c r="DH41" s="9">
        <v>0</v>
      </c>
      <c r="DI41" s="9">
        <v>46000</v>
      </c>
      <c r="DJ41" s="9">
        <v>5200</v>
      </c>
      <c r="DK41" s="9">
        <v>32000</v>
      </c>
      <c r="DL41" s="9">
        <v>0</v>
      </c>
      <c r="DM41" s="9">
        <v>1500</v>
      </c>
      <c r="DN41" s="9">
        <v>36900</v>
      </c>
      <c r="DO41" s="9">
        <v>19400</v>
      </c>
      <c r="DP41" s="9">
        <v>900</v>
      </c>
      <c r="DQ41" s="9">
        <v>58700</v>
      </c>
      <c r="DR41" s="9">
        <v>217230</v>
      </c>
    </row>
    <row r="42" spans="1:122" x14ac:dyDescent="0.35">
      <c r="A42" s="4" t="s">
        <v>324</v>
      </c>
      <c r="B42" s="4">
        <v>1498</v>
      </c>
      <c r="C42" s="4" t="s">
        <v>325</v>
      </c>
      <c r="D42" s="4" t="s">
        <v>314</v>
      </c>
      <c r="E42" s="4" t="s">
        <v>288</v>
      </c>
      <c r="F42" s="4" t="s">
        <v>252</v>
      </c>
      <c r="G42" s="9">
        <v>8439</v>
      </c>
      <c r="H42" s="9">
        <v>2635</v>
      </c>
      <c r="I42" s="9">
        <v>11074</v>
      </c>
      <c r="J42" s="9">
        <v>1952</v>
      </c>
      <c r="K42" s="9">
        <v>50</v>
      </c>
      <c r="L42" s="9">
        <v>740</v>
      </c>
      <c r="M42" s="9">
        <v>0</v>
      </c>
      <c r="N42" s="9">
        <v>45</v>
      </c>
      <c r="O42" s="9">
        <v>963</v>
      </c>
      <c r="P42" s="9">
        <v>7</v>
      </c>
      <c r="Q42" s="9">
        <v>47</v>
      </c>
      <c r="R42" s="9">
        <v>945</v>
      </c>
      <c r="S42" s="9">
        <v>5</v>
      </c>
      <c r="T42" s="9">
        <v>19</v>
      </c>
      <c r="U42" s="9">
        <v>111</v>
      </c>
      <c r="V42" s="9">
        <v>21729</v>
      </c>
      <c r="W42" s="9">
        <v>2805</v>
      </c>
      <c r="X42" s="9">
        <v>3774</v>
      </c>
      <c r="Y42" s="9">
        <v>18</v>
      </c>
      <c r="Z42" s="9">
        <v>0</v>
      </c>
      <c r="AA42" s="9">
        <v>0</v>
      </c>
      <c r="AB42" s="9">
        <v>0</v>
      </c>
      <c r="AC42" s="9">
        <v>0</v>
      </c>
      <c r="AD42" s="9">
        <v>145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4" t="s">
        <v>244</v>
      </c>
      <c r="AM42" s="4" t="s">
        <v>244</v>
      </c>
      <c r="AN42" s="4">
        <v>12</v>
      </c>
      <c r="AO42" s="4">
        <v>5</v>
      </c>
      <c r="AP42" s="4" t="s">
        <v>244</v>
      </c>
      <c r="AQ42" s="9">
        <v>0</v>
      </c>
      <c r="AR42" s="9">
        <v>0</v>
      </c>
      <c r="AS42" s="4" t="s">
        <v>326</v>
      </c>
      <c r="AT42" s="9">
        <v>4</v>
      </c>
      <c r="AU42" s="9">
        <v>0</v>
      </c>
      <c r="AV42" s="9">
        <v>0</v>
      </c>
      <c r="AW42" s="9">
        <v>4</v>
      </c>
      <c r="AX42" s="9">
        <v>0</v>
      </c>
      <c r="AY42" s="9">
        <v>0</v>
      </c>
      <c r="AZ42" s="9">
        <v>0</v>
      </c>
      <c r="BA42" s="9">
        <v>4</v>
      </c>
      <c r="BB42" s="9">
        <v>0</v>
      </c>
      <c r="BC42" s="9">
        <v>0</v>
      </c>
      <c r="BD42" s="9">
        <v>0</v>
      </c>
      <c r="BE42" s="9">
        <v>1</v>
      </c>
      <c r="BF42" s="9">
        <v>0</v>
      </c>
      <c r="BG42" s="9">
        <v>1</v>
      </c>
      <c r="BH42" s="4" t="s">
        <v>246</v>
      </c>
      <c r="BI42" s="4" t="s">
        <v>247</v>
      </c>
      <c r="BJ42" s="9">
        <v>30721</v>
      </c>
      <c r="BK42" s="9">
        <v>491</v>
      </c>
      <c r="BL42" s="9">
        <v>0</v>
      </c>
      <c r="BM42" s="9">
        <v>24276</v>
      </c>
      <c r="BN42" s="9">
        <v>18034</v>
      </c>
      <c r="BO42" s="9">
        <v>1463</v>
      </c>
      <c r="BP42" s="9">
        <v>5266</v>
      </c>
      <c r="BQ42" s="9">
        <v>4</v>
      </c>
      <c r="BR42" s="9">
        <v>0</v>
      </c>
      <c r="BS42" s="9">
        <v>5263</v>
      </c>
      <c r="BT42" s="9">
        <v>4635</v>
      </c>
      <c r="BU42" s="9">
        <v>0</v>
      </c>
      <c r="BV42" s="9">
        <v>1298</v>
      </c>
      <c r="BW42" s="9">
        <v>33</v>
      </c>
      <c r="BX42" s="9">
        <v>0</v>
      </c>
      <c r="BY42" s="9">
        <v>1287</v>
      </c>
      <c r="BZ42" s="9">
        <v>1115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270900</v>
      </c>
      <c r="CI42" s="9">
        <v>29152</v>
      </c>
      <c r="CJ42" s="9">
        <v>0</v>
      </c>
      <c r="CK42" s="9">
        <v>45742</v>
      </c>
      <c r="CL42" s="9">
        <v>115888</v>
      </c>
      <c r="CM42" s="9">
        <v>7624</v>
      </c>
      <c r="CN42" s="9">
        <v>292</v>
      </c>
      <c r="CO42" s="9">
        <v>0</v>
      </c>
      <c r="CP42" s="9">
        <v>0</v>
      </c>
      <c r="CQ42" s="9">
        <v>2</v>
      </c>
      <c r="CR42" s="9">
        <v>23</v>
      </c>
      <c r="CS42" s="9">
        <v>3</v>
      </c>
      <c r="CT42" s="9">
        <v>271</v>
      </c>
      <c r="CU42" s="9">
        <v>14</v>
      </c>
      <c r="CV42" s="4">
        <v>17.25</v>
      </c>
      <c r="CW42" s="4">
        <v>18.399999999999999</v>
      </c>
      <c r="CX42" s="4" t="s">
        <v>246</v>
      </c>
      <c r="CY42" s="9">
        <v>508</v>
      </c>
      <c r="CZ42" s="9">
        <v>881906</v>
      </c>
      <c r="DA42" s="9">
        <v>1304370</v>
      </c>
      <c r="DB42" s="9">
        <v>3300</v>
      </c>
      <c r="DC42" s="9">
        <v>464578</v>
      </c>
      <c r="DD42" s="9">
        <v>16038</v>
      </c>
      <c r="DE42" s="9">
        <v>118643</v>
      </c>
      <c r="DF42" s="9">
        <v>2788835</v>
      </c>
      <c r="DG42" s="9">
        <v>761388</v>
      </c>
      <c r="DH42" s="9">
        <v>0</v>
      </c>
      <c r="DI42" s="9">
        <v>0</v>
      </c>
      <c r="DJ42" s="9">
        <v>0</v>
      </c>
      <c r="DK42" s="9">
        <v>26303</v>
      </c>
      <c r="DL42" s="9">
        <v>0</v>
      </c>
      <c r="DM42" s="9">
        <v>0</v>
      </c>
      <c r="DN42" s="9">
        <v>30463</v>
      </c>
      <c r="DO42" s="9">
        <v>16861</v>
      </c>
      <c r="DP42" s="9">
        <v>14225</v>
      </c>
      <c r="DQ42" s="9">
        <v>61549</v>
      </c>
      <c r="DR42" s="9">
        <v>849240</v>
      </c>
    </row>
    <row r="43" spans="1:122" x14ac:dyDescent="0.35">
      <c r="A43" s="4" t="s">
        <v>327</v>
      </c>
      <c r="B43" s="4">
        <v>1499</v>
      </c>
      <c r="C43" s="4" t="s">
        <v>259</v>
      </c>
      <c r="D43" s="4" t="s">
        <v>260</v>
      </c>
      <c r="E43" s="4" t="s">
        <v>288</v>
      </c>
      <c r="F43" s="4" t="s">
        <v>252</v>
      </c>
      <c r="G43" s="9">
        <v>51030</v>
      </c>
      <c r="H43" s="9">
        <v>51969</v>
      </c>
      <c r="I43" s="9">
        <v>102999</v>
      </c>
      <c r="J43" s="9">
        <v>8467</v>
      </c>
      <c r="K43" s="9">
        <v>1962</v>
      </c>
      <c r="L43" s="9">
        <v>734</v>
      </c>
      <c r="M43" s="9">
        <v>0</v>
      </c>
      <c r="N43" s="9">
        <v>1803</v>
      </c>
      <c r="O43" s="9">
        <v>9613</v>
      </c>
      <c r="P43" s="9">
        <v>355</v>
      </c>
      <c r="Q43" s="9">
        <v>183</v>
      </c>
      <c r="R43" s="9">
        <v>1308</v>
      </c>
      <c r="S43" s="9">
        <v>93</v>
      </c>
      <c r="T43" s="9">
        <v>100</v>
      </c>
      <c r="U43" s="9">
        <v>2086</v>
      </c>
      <c r="V43" s="9">
        <v>134841</v>
      </c>
      <c r="W43" s="9">
        <v>11339</v>
      </c>
      <c r="X43" s="9">
        <v>12888</v>
      </c>
      <c r="Y43" s="9">
        <v>382</v>
      </c>
      <c r="Z43" s="9">
        <v>0</v>
      </c>
      <c r="AA43" s="9">
        <v>0</v>
      </c>
      <c r="AB43" s="9">
        <v>0</v>
      </c>
      <c r="AC43" s="9">
        <v>0</v>
      </c>
      <c r="AD43" s="9">
        <v>1555</v>
      </c>
      <c r="AE43" s="9">
        <v>3</v>
      </c>
      <c r="AF43" s="9">
        <v>149</v>
      </c>
      <c r="AG43" s="9">
        <v>16</v>
      </c>
      <c r="AH43" s="9">
        <v>19836</v>
      </c>
      <c r="AI43" s="9">
        <v>0</v>
      </c>
      <c r="AJ43" s="9">
        <v>3</v>
      </c>
      <c r="AK43" s="9">
        <v>0</v>
      </c>
      <c r="AL43" s="4" t="s">
        <v>244</v>
      </c>
      <c r="AM43" s="4" t="s">
        <v>244</v>
      </c>
      <c r="AN43" s="4">
        <v>18</v>
      </c>
      <c r="AO43" s="4">
        <v>4</v>
      </c>
      <c r="AP43" s="4" t="s">
        <v>246</v>
      </c>
      <c r="AQ43" s="9">
        <v>3</v>
      </c>
      <c r="AR43" s="9">
        <v>22</v>
      </c>
      <c r="AS43" s="4" t="s">
        <v>245</v>
      </c>
      <c r="AT43" s="9">
        <v>8</v>
      </c>
      <c r="AU43" s="9">
        <v>3</v>
      </c>
      <c r="AV43" s="9">
        <v>14</v>
      </c>
      <c r="AW43" s="9">
        <v>25</v>
      </c>
      <c r="AX43" s="9">
        <v>21</v>
      </c>
      <c r="AY43" s="9">
        <v>0</v>
      </c>
      <c r="AZ43" s="9">
        <v>0</v>
      </c>
      <c r="BA43" s="9">
        <v>25</v>
      </c>
      <c r="BB43" s="9">
        <v>0</v>
      </c>
      <c r="BC43" s="9">
        <v>0</v>
      </c>
      <c r="BD43" s="9">
        <v>0</v>
      </c>
      <c r="BE43" s="9">
        <v>1</v>
      </c>
      <c r="BF43" s="9">
        <v>0</v>
      </c>
      <c r="BG43" s="9">
        <v>2</v>
      </c>
      <c r="BH43" s="4" t="s">
        <v>246</v>
      </c>
      <c r="BI43" s="4" t="s">
        <v>247</v>
      </c>
      <c r="BJ43" s="9">
        <v>73384</v>
      </c>
      <c r="BK43" s="9">
        <v>133</v>
      </c>
      <c r="BL43" s="9">
        <v>78</v>
      </c>
      <c r="BM43" s="9">
        <v>71859</v>
      </c>
      <c r="BN43" s="9">
        <v>30795</v>
      </c>
      <c r="BO43" s="9">
        <v>2295</v>
      </c>
      <c r="BP43" s="9">
        <v>17974</v>
      </c>
      <c r="BQ43" s="9">
        <v>170</v>
      </c>
      <c r="BR43" s="9">
        <v>0</v>
      </c>
      <c r="BS43" s="9">
        <v>17972</v>
      </c>
      <c r="BT43" s="9">
        <v>10027</v>
      </c>
      <c r="BU43" s="9">
        <v>472</v>
      </c>
      <c r="BV43" s="9">
        <v>81</v>
      </c>
      <c r="BW43" s="9">
        <v>8</v>
      </c>
      <c r="BX43" s="9">
        <v>0</v>
      </c>
      <c r="BY43" s="9">
        <v>81</v>
      </c>
      <c r="BZ43" s="9">
        <v>81</v>
      </c>
      <c r="CA43" s="9">
        <v>81</v>
      </c>
      <c r="CB43" s="9"/>
      <c r="CC43" s="9"/>
      <c r="CD43" s="9"/>
      <c r="CE43" s="9"/>
      <c r="CF43" s="9"/>
      <c r="CG43" s="9"/>
      <c r="CH43" s="9">
        <v>908753</v>
      </c>
      <c r="CI43" s="9">
        <v>3183</v>
      </c>
      <c r="CJ43" s="9">
        <v>17</v>
      </c>
      <c r="CK43" s="9">
        <v>41573</v>
      </c>
      <c r="CL43" s="9">
        <v>84536</v>
      </c>
      <c r="CM43" s="9">
        <v>7240</v>
      </c>
      <c r="CN43" s="9">
        <v>2162</v>
      </c>
      <c r="CO43" s="9">
        <v>32</v>
      </c>
      <c r="CP43" s="9">
        <v>0</v>
      </c>
      <c r="CQ43" s="9">
        <v>375</v>
      </c>
      <c r="CR43" s="9">
        <v>965</v>
      </c>
      <c r="CS43" s="9">
        <v>7</v>
      </c>
      <c r="CT43" s="9">
        <v>33</v>
      </c>
      <c r="CU43" s="9">
        <v>598</v>
      </c>
      <c r="CV43" s="4">
        <v>30</v>
      </c>
      <c r="CW43" s="4">
        <v>33.799999999999997</v>
      </c>
      <c r="CX43" s="4" t="s">
        <v>246</v>
      </c>
      <c r="CY43" s="9">
        <v>1575.5</v>
      </c>
      <c r="CZ43" s="9">
        <v>2173545</v>
      </c>
      <c r="DA43" s="9">
        <v>2033420</v>
      </c>
      <c r="DB43" s="9">
        <v>111939</v>
      </c>
      <c r="DC43" s="9">
        <v>163801</v>
      </c>
      <c r="DD43" s="9">
        <v>25497</v>
      </c>
      <c r="DE43" s="9">
        <v>475493</v>
      </c>
      <c r="DF43" s="9">
        <v>4983695</v>
      </c>
      <c r="DG43" s="9">
        <v>1253897</v>
      </c>
      <c r="DH43" s="9">
        <v>43533</v>
      </c>
      <c r="DI43" s="9"/>
      <c r="DJ43" s="9"/>
      <c r="DK43" s="9"/>
      <c r="DL43" s="9"/>
      <c r="DM43" s="9"/>
      <c r="DN43" s="9">
        <v>339216</v>
      </c>
      <c r="DO43" s="9">
        <v>87836</v>
      </c>
      <c r="DP43" s="9">
        <v>89093</v>
      </c>
      <c r="DQ43" s="9">
        <v>516145</v>
      </c>
      <c r="DR43" s="9">
        <v>1813575</v>
      </c>
    </row>
    <row r="44" spans="1:122" x14ac:dyDescent="0.35">
      <c r="A44" s="4" t="s">
        <v>328</v>
      </c>
      <c r="B44" s="4">
        <v>154</v>
      </c>
      <c r="C44" s="4" t="s">
        <v>259</v>
      </c>
      <c r="D44" s="4" t="s">
        <v>260</v>
      </c>
      <c r="E44" s="4" t="s">
        <v>329</v>
      </c>
      <c r="F44" s="4" t="s">
        <v>330</v>
      </c>
      <c r="G44" s="9">
        <v>0</v>
      </c>
      <c r="H44" s="9">
        <v>39557</v>
      </c>
      <c r="I44" s="9">
        <v>39557</v>
      </c>
      <c r="J44" s="9">
        <v>3046</v>
      </c>
      <c r="K44" s="9">
        <v>233</v>
      </c>
      <c r="L44" s="9">
        <v>0</v>
      </c>
      <c r="M44" s="9">
        <v>0</v>
      </c>
      <c r="N44" s="9">
        <v>88</v>
      </c>
      <c r="O44" s="9">
        <v>1129</v>
      </c>
      <c r="P44" s="9">
        <v>41</v>
      </c>
      <c r="Q44" s="9">
        <v>160</v>
      </c>
      <c r="R44" s="9">
        <v>2678</v>
      </c>
      <c r="S44" s="9">
        <v>160</v>
      </c>
      <c r="T44" s="9">
        <v>16</v>
      </c>
      <c r="U44" s="9">
        <v>264</v>
      </c>
      <c r="V44" s="9">
        <v>11833</v>
      </c>
      <c r="W44" s="9">
        <v>741</v>
      </c>
      <c r="X44" s="9">
        <v>1607</v>
      </c>
      <c r="Y44" s="9">
        <v>6</v>
      </c>
      <c r="Z44" s="9"/>
      <c r="AA44" s="9"/>
      <c r="AB44" s="9"/>
      <c r="AC44" s="9"/>
      <c r="AD44" s="9"/>
      <c r="AE44" s="9">
        <v>8</v>
      </c>
      <c r="AF44" s="9">
        <v>428</v>
      </c>
      <c r="AG44" s="9">
        <v>12</v>
      </c>
      <c r="AH44" s="9"/>
      <c r="AI44" s="9">
        <v>0</v>
      </c>
      <c r="AJ44" s="9">
        <v>9</v>
      </c>
      <c r="AK44" s="9">
        <v>0</v>
      </c>
      <c r="AL44" s="4" t="s">
        <v>246</v>
      </c>
      <c r="AM44" s="4" t="s">
        <v>246</v>
      </c>
      <c r="AN44" s="4">
        <v>0</v>
      </c>
      <c r="AO44" s="4">
        <v>0</v>
      </c>
      <c r="AP44" s="4"/>
      <c r="AQ44" s="9"/>
      <c r="AR44" s="9"/>
      <c r="AS44" s="4" t="s">
        <v>245</v>
      </c>
      <c r="AT44" s="9">
        <v>5</v>
      </c>
      <c r="AU44" s="9">
        <v>4</v>
      </c>
      <c r="AV44" s="9"/>
      <c r="AW44" s="9">
        <v>9</v>
      </c>
      <c r="AX44" s="9">
        <v>1</v>
      </c>
      <c r="AY44" s="9">
        <v>0</v>
      </c>
      <c r="AZ44" s="9">
        <v>0</v>
      </c>
      <c r="BA44" s="9">
        <v>9</v>
      </c>
      <c r="BB44" s="9">
        <v>0</v>
      </c>
      <c r="BC44" s="9"/>
      <c r="BD44" s="9"/>
      <c r="BE44" s="9">
        <v>3</v>
      </c>
      <c r="BF44" s="9"/>
      <c r="BG44" s="9">
        <v>1</v>
      </c>
      <c r="BH44" s="4" t="s">
        <v>246</v>
      </c>
      <c r="BI44" s="4" t="s">
        <v>247</v>
      </c>
      <c r="BJ44" s="9">
        <v>14063</v>
      </c>
      <c r="BK44" s="9">
        <v>215</v>
      </c>
      <c r="BL44" s="9">
        <v>2</v>
      </c>
      <c r="BM44" s="9">
        <v>11063</v>
      </c>
      <c r="BN44" s="9">
        <v>5900</v>
      </c>
      <c r="BO44" s="9">
        <v>116</v>
      </c>
      <c r="BP44" s="9">
        <v>1197</v>
      </c>
      <c r="BQ44" s="9">
        <v>8</v>
      </c>
      <c r="BR44" s="9">
        <v>0</v>
      </c>
      <c r="BS44" s="9">
        <v>1197</v>
      </c>
      <c r="BT44" s="9">
        <v>1182</v>
      </c>
      <c r="BU44" s="9">
        <v>29</v>
      </c>
      <c r="BV44" s="9">
        <v>237</v>
      </c>
      <c r="BW44" s="9">
        <v>0</v>
      </c>
      <c r="BX44" s="9">
        <v>0</v>
      </c>
      <c r="BY44" s="9">
        <v>237</v>
      </c>
      <c r="BZ44" s="9">
        <v>237</v>
      </c>
      <c r="CA44" s="9">
        <v>0</v>
      </c>
      <c r="CB44" s="9">
        <v>324610</v>
      </c>
      <c r="CC44" s="9">
        <v>520</v>
      </c>
      <c r="CD44" s="9">
        <v>0</v>
      </c>
      <c r="CE44" s="9">
        <v>168263</v>
      </c>
      <c r="CF44" s="9">
        <v>300</v>
      </c>
      <c r="CG44" s="9"/>
      <c r="CH44" s="9">
        <v>75420</v>
      </c>
      <c r="CI44" s="9">
        <v>1200</v>
      </c>
      <c r="CJ44" s="9">
        <v>0</v>
      </c>
      <c r="CK44" s="9">
        <v>62000</v>
      </c>
      <c r="CL44" s="9">
        <v>54000</v>
      </c>
      <c r="CM44" s="9">
        <v>559</v>
      </c>
      <c r="CN44" s="9">
        <v>2500</v>
      </c>
      <c r="CO44" s="9">
        <v>77</v>
      </c>
      <c r="CP44" s="9">
        <v>0</v>
      </c>
      <c r="CQ44" s="9">
        <v>2097</v>
      </c>
      <c r="CR44" s="9">
        <v>1205</v>
      </c>
      <c r="CS44" s="9">
        <v>25</v>
      </c>
      <c r="CT44" s="9">
        <v>261</v>
      </c>
      <c r="CU44" s="9">
        <v>5</v>
      </c>
      <c r="CV44" s="4">
        <v>12.8</v>
      </c>
      <c r="CW44" s="4">
        <v>15.7</v>
      </c>
      <c r="CX44" s="4" t="s">
        <v>244</v>
      </c>
      <c r="CY44" s="9"/>
      <c r="CZ44" s="9">
        <v>787775</v>
      </c>
      <c r="DA44" s="9">
        <v>560565</v>
      </c>
      <c r="DB44" s="9"/>
      <c r="DC44" s="9">
        <v>46393</v>
      </c>
      <c r="DD44" s="9">
        <v>540</v>
      </c>
      <c r="DE44" s="9">
        <v>191018</v>
      </c>
      <c r="DF44" s="9">
        <v>1586291</v>
      </c>
      <c r="DG44" s="9"/>
      <c r="DH44" s="9">
        <v>57525</v>
      </c>
      <c r="DI44" s="9"/>
      <c r="DJ44" s="9"/>
      <c r="DK44" s="9"/>
      <c r="DL44" s="9"/>
      <c r="DM44" s="9"/>
      <c r="DN44" s="9"/>
      <c r="DO44" s="9">
        <v>22845</v>
      </c>
      <c r="DP44" s="9"/>
      <c r="DQ44" s="9">
        <v>22845</v>
      </c>
      <c r="DR44" s="9">
        <v>80370</v>
      </c>
    </row>
    <row r="45" spans="1:122" x14ac:dyDescent="0.35">
      <c r="A45" s="4" t="s">
        <v>331</v>
      </c>
      <c r="B45" s="4">
        <v>163</v>
      </c>
      <c r="C45" s="4" t="s">
        <v>254</v>
      </c>
      <c r="D45" s="4" t="s">
        <v>255</v>
      </c>
      <c r="E45" s="4" t="s">
        <v>242</v>
      </c>
      <c r="F45" s="4" t="s">
        <v>252</v>
      </c>
      <c r="G45" s="9">
        <v>21110</v>
      </c>
      <c r="H45" s="9">
        <v>12922</v>
      </c>
      <c r="I45" s="9">
        <v>34032</v>
      </c>
      <c r="J45" s="9">
        <v>3424</v>
      </c>
      <c r="K45" s="9"/>
      <c r="L45" s="9">
        <v>536</v>
      </c>
      <c r="M45" s="9"/>
      <c r="N45" s="9">
        <v>918</v>
      </c>
      <c r="O45" s="9">
        <v>14710</v>
      </c>
      <c r="P45" s="9">
        <v>180</v>
      </c>
      <c r="Q45" s="9">
        <v>35</v>
      </c>
      <c r="R45" s="9">
        <v>278</v>
      </c>
      <c r="S45" s="9"/>
      <c r="T45" s="9">
        <v>47</v>
      </c>
      <c r="U45" s="9">
        <v>1000</v>
      </c>
      <c r="V45" s="9">
        <v>28000</v>
      </c>
      <c r="W45" s="9">
        <v>3544</v>
      </c>
      <c r="X45" s="9">
        <v>2756</v>
      </c>
      <c r="Y45" s="9"/>
      <c r="Z45" s="9"/>
      <c r="AA45" s="9"/>
      <c r="AB45" s="9"/>
      <c r="AC45" s="9"/>
      <c r="AD45" s="9"/>
      <c r="AE45" s="9">
        <v>0</v>
      </c>
      <c r="AF45" s="9">
        <v>0</v>
      </c>
      <c r="AG45" s="9">
        <v>3</v>
      </c>
      <c r="AH45" s="9"/>
      <c r="AI45" s="9"/>
      <c r="AJ45" s="9">
        <v>0</v>
      </c>
      <c r="AK45" s="9">
        <v>0</v>
      </c>
      <c r="AL45" s="4" t="s">
        <v>244</v>
      </c>
      <c r="AM45" s="4" t="s">
        <v>246</v>
      </c>
      <c r="AN45" s="4">
        <v>20</v>
      </c>
      <c r="AO45" s="4">
        <v>0</v>
      </c>
      <c r="AP45" s="4" t="s">
        <v>246</v>
      </c>
      <c r="AQ45" s="9">
        <v>4</v>
      </c>
      <c r="AR45" s="9">
        <v>28</v>
      </c>
      <c r="AS45" s="4" t="s">
        <v>245</v>
      </c>
      <c r="AT45" s="9">
        <v>1</v>
      </c>
      <c r="AU45" s="9">
        <v>1</v>
      </c>
      <c r="AV45" s="9"/>
      <c r="AW45" s="9">
        <v>2</v>
      </c>
      <c r="AX45" s="9">
        <v>1</v>
      </c>
      <c r="AY45" s="9"/>
      <c r="AZ45" s="9"/>
      <c r="BA45" s="9">
        <v>2</v>
      </c>
      <c r="BB45" s="9">
        <v>1</v>
      </c>
      <c r="BC45" s="9">
        <v>0</v>
      </c>
      <c r="BD45" s="9">
        <v>0</v>
      </c>
      <c r="BE45" s="9">
        <v>0</v>
      </c>
      <c r="BF45" s="9">
        <v>0</v>
      </c>
      <c r="BG45" s="9">
        <v>1</v>
      </c>
      <c r="BH45" s="4" t="s">
        <v>246</v>
      </c>
      <c r="BI45" s="4" t="s">
        <v>247</v>
      </c>
      <c r="BJ45" s="9">
        <v>1864</v>
      </c>
      <c r="BK45" s="9">
        <v>4</v>
      </c>
      <c r="BL45" s="9">
        <v>299</v>
      </c>
      <c r="BM45" s="9">
        <v>1864</v>
      </c>
      <c r="BN45" s="9">
        <v>1864</v>
      </c>
      <c r="BO45" s="9">
        <v>0</v>
      </c>
      <c r="BP45" s="9">
        <v>6999</v>
      </c>
      <c r="BQ45" s="9">
        <v>3</v>
      </c>
      <c r="BR45" s="9">
        <v>0</v>
      </c>
      <c r="BS45" s="9">
        <v>6999</v>
      </c>
      <c r="BT45" s="9">
        <v>6999</v>
      </c>
      <c r="BU45" s="9">
        <v>711</v>
      </c>
      <c r="BV45" s="9">
        <v>734</v>
      </c>
      <c r="BW45" s="9">
        <v>5</v>
      </c>
      <c r="BX45" s="9">
        <v>0</v>
      </c>
      <c r="BY45" s="9">
        <v>700</v>
      </c>
      <c r="BZ45" s="9">
        <v>700</v>
      </c>
      <c r="CA45" s="9">
        <v>10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3565</v>
      </c>
      <c r="CI45" s="9">
        <v>5</v>
      </c>
      <c r="CJ45" s="9">
        <v>0</v>
      </c>
      <c r="CK45" s="9">
        <v>2180</v>
      </c>
      <c r="CL45" s="9">
        <v>2180</v>
      </c>
      <c r="CM45" s="9">
        <v>0</v>
      </c>
      <c r="CN45" s="9">
        <v>162</v>
      </c>
      <c r="CO45" s="9">
        <v>1</v>
      </c>
      <c r="CP45" s="9">
        <v>0</v>
      </c>
      <c r="CQ45" s="9">
        <v>1</v>
      </c>
      <c r="CR45" s="9">
        <v>1</v>
      </c>
      <c r="CS45" s="9">
        <v>0</v>
      </c>
      <c r="CT45" s="9">
        <v>8</v>
      </c>
      <c r="CU45" s="9">
        <v>48</v>
      </c>
      <c r="CV45" s="4">
        <v>7</v>
      </c>
      <c r="CW45" s="4">
        <v>9.8000000000000007</v>
      </c>
      <c r="CX45" s="4" t="s">
        <v>244</v>
      </c>
      <c r="CY45" s="9"/>
      <c r="CZ45" s="9">
        <v>651255</v>
      </c>
      <c r="DA45" s="9">
        <v>418721</v>
      </c>
      <c r="DB45" s="9">
        <v>0</v>
      </c>
      <c r="DC45" s="9">
        <v>101142</v>
      </c>
      <c r="DD45" s="9">
        <v>15966</v>
      </c>
      <c r="DE45" s="9">
        <v>79870</v>
      </c>
      <c r="DF45" s="9">
        <v>1266954</v>
      </c>
      <c r="DG45" s="9">
        <v>96400</v>
      </c>
      <c r="DH45" s="9">
        <v>148522</v>
      </c>
      <c r="DI45" s="9"/>
      <c r="DJ45" s="9"/>
      <c r="DK45" s="9"/>
      <c r="DL45" s="9"/>
      <c r="DM45" s="9"/>
      <c r="DN45" s="9">
        <v>243029</v>
      </c>
      <c r="DO45" s="9">
        <v>38944</v>
      </c>
      <c r="DP45" s="9"/>
      <c r="DQ45" s="9">
        <v>281973</v>
      </c>
      <c r="DR45" s="9">
        <v>526895</v>
      </c>
    </row>
    <row r="46" spans="1:122" x14ac:dyDescent="0.35">
      <c r="A46" s="4" t="s">
        <v>332</v>
      </c>
      <c r="B46" s="4">
        <v>53</v>
      </c>
      <c r="C46" s="4" t="s">
        <v>333</v>
      </c>
      <c r="D46" s="4" t="s">
        <v>334</v>
      </c>
      <c r="E46" s="4" t="s">
        <v>288</v>
      </c>
      <c r="F46" s="4" t="s">
        <v>252</v>
      </c>
      <c r="G46" s="9">
        <v>0</v>
      </c>
      <c r="H46" s="9">
        <v>13001</v>
      </c>
      <c r="I46" s="9">
        <v>13001</v>
      </c>
      <c r="J46" s="9">
        <v>1305</v>
      </c>
      <c r="K46" s="9"/>
      <c r="L46" s="9">
        <v>2064</v>
      </c>
      <c r="M46" s="9"/>
      <c r="N46" s="9">
        <v>114</v>
      </c>
      <c r="O46" s="9">
        <v>1795</v>
      </c>
      <c r="P46" s="9">
        <v>73</v>
      </c>
      <c r="Q46" s="9">
        <v>2</v>
      </c>
      <c r="R46" s="9">
        <v>25</v>
      </c>
      <c r="S46" s="9">
        <v>0</v>
      </c>
      <c r="T46" s="9">
        <v>20</v>
      </c>
      <c r="U46" s="9">
        <v>136</v>
      </c>
      <c r="V46" s="9">
        <v>39396</v>
      </c>
      <c r="W46" s="9">
        <v>1412</v>
      </c>
      <c r="X46" s="9">
        <v>1686</v>
      </c>
      <c r="Y46" s="9">
        <v>93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1</v>
      </c>
      <c r="AF46" s="9">
        <v>230</v>
      </c>
      <c r="AG46" s="9">
        <v>1</v>
      </c>
      <c r="AH46" s="9">
        <v>46</v>
      </c>
      <c r="AI46" s="9">
        <v>0</v>
      </c>
      <c r="AJ46" s="9">
        <v>15</v>
      </c>
      <c r="AK46" s="9">
        <v>11</v>
      </c>
      <c r="AL46" s="4" t="s">
        <v>246</v>
      </c>
      <c r="AM46" s="4" t="s">
        <v>246</v>
      </c>
      <c r="AN46" s="4"/>
      <c r="AO46" s="4"/>
      <c r="AP46" s="4"/>
      <c r="AQ46" s="9"/>
      <c r="AR46" s="9"/>
      <c r="AS46" s="4" t="s">
        <v>245</v>
      </c>
      <c r="AT46" s="9">
        <v>2</v>
      </c>
      <c r="AU46" s="9">
        <v>1</v>
      </c>
      <c r="AV46" s="9">
        <v>4</v>
      </c>
      <c r="AW46" s="9">
        <v>7</v>
      </c>
      <c r="AX46" s="9"/>
      <c r="AY46" s="9">
        <v>1</v>
      </c>
      <c r="AZ46" s="9"/>
      <c r="BA46" s="9">
        <v>8</v>
      </c>
      <c r="BB46" s="9"/>
      <c r="BC46" s="9">
        <v>1</v>
      </c>
      <c r="BD46" s="9"/>
      <c r="BE46" s="9"/>
      <c r="BF46" s="9"/>
      <c r="BG46" s="9">
        <v>1</v>
      </c>
      <c r="BH46" s="4" t="s">
        <v>246</v>
      </c>
      <c r="BI46" s="4" t="s">
        <v>247</v>
      </c>
      <c r="BJ46" s="9">
        <v>22649</v>
      </c>
      <c r="BK46" s="9">
        <v>47</v>
      </c>
      <c r="BL46" s="9">
        <v>4</v>
      </c>
      <c r="BM46" s="9">
        <v>21945</v>
      </c>
      <c r="BN46" s="9">
        <v>15123</v>
      </c>
      <c r="BO46" s="9">
        <v>1147</v>
      </c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>
        <v>375135</v>
      </c>
      <c r="CI46" s="9">
        <v>747</v>
      </c>
      <c r="CJ46" s="9">
        <v>0</v>
      </c>
      <c r="CK46" s="9">
        <v>77181</v>
      </c>
      <c r="CL46" s="9">
        <v>86177</v>
      </c>
      <c r="CM46" s="9">
        <v>1642</v>
      </c>
      <c r="CN46" s="9">
        <v>249</v>
      </c>
      <c r="CO46" s="9">
        <v>1</v>
      </c>
      <c r="CP46" s="9">
        <v>0</v>
      </c>
      <c r="CQ46" s="9">
        <v>1</v>
      </c>
      <c r="CR46" s="9">
        <v>0</v>
      </c>
      <c r="CS46" s="9">
        <v>0</v>
      </c>
      <c r="CT46" s="9">
        <v>0</v>
      </c>
      <c r="CU46" s="9">
        <v>25</v>
      </c>
      <c r="CV46" s="4">
        <v>10</v>
      </c>
      <c r="CW46" s="4">
        <v>11</v>
      </c>
      <c r="CX46" s="4" t="s">
        <v>244</v>
      </c>
      <c r="CY46" s="9"/>
      <c r="CZ46" s="9">
        <v>514347</v>
      </c>
      <c r="DA46" s="9">
        <v>273992</v>
      </c>
      <c r="DB46" s="9">
        <v>0</v>
      </c>
      <c r="DC46" s="9">
        <v>23848</v>
      </c>
      <c r="DD46" s="9">
        <v>1897</v>
      </c>
      <c r="DE46" s="9">
        <v>66061</v>
      </c>
      <c r="DF46" s="9">
        <v>880145</v>
      </c>
      <c r="DG46" s="9">
        <v>384038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35</v>
      </c>
      <c r="DO46" s="9">
        <v>11801</v>
      </c>
      <c r="DP46" s="9">
        <v>5480</v>
      </c>
      <c r="DQ46" s="9">
        <v>17316</v>
      </c>
      <c r="DR46" s="9">
        <v>401354</v>
      </c>
    </row>
    <row r="47" spans="1:122" x14ac:dyDescent="0.35">
      <c r="A47" s="4" t="s">
        <v>335</v>
      </c>
      <c r="B47" s="4">
        <v>54</v>
      </c>
      <c r="C47" s="4" t="s">
        <v>333</v>
      </c>
      <c r="D47" s="4" t="s">
        <v>334</v>
      </c>
      <c r="E47" s="4" t="s">
        <v>242</v>
      </c>
      <c r="F47" s="4" t="s">
        <v>252</v>
      </c>
      <c r="G47" s="9">
        <v>0</v>
      </c>
      <c r="H47" s="9">
        <v>11915</v>
      </c>
      <c r="I47" s="9">
        <v>11915</v>
      </c>
      <c r="J47" s="9">
        <v>1268</v>
      </c>
      <c r="K47" s="9">
        <v>56</v>
      </c>
      <c r="L47" s="9">
        <v>454</v>
      </c>
      <c r="M47" s="9"/>
      <c r="N47" s="9">
        <v>137</v>
      </c>
      <c r="O47" s="9">
        <v>1662</v>
      </c>
      <c r="P47" s="9">
        <v>76</v>
      </c>
      <c r="Q47" s="9">
        <v>12</v>
      </c>
      <c r="R47" s="9">
        <v>266</v>
      </c>
      <c r="S47" s="9">
        <v>3</v>
      </c>
      <c r="T47" s="9">
        <v>59</v>
      </c>
      <c r="U47" s="9">
        <v>208</v>
      </c>
      <c r="V47" s="9">
        <v>19512</v>
      </c>
      <c r="W47" s="9">
        <v>1086</v>
      </c>
      <c r="X47" s="9">
        <v>1852</v>
      </c>
      <c r="Y47" s="9">
        <v>5</v>
      </c>
      <c r="Z47" s="9"/>
      <c r="AA47" s="9"/>
      <c r="AB47" s="9"/>
      <c r="AC47" s="9"/>
      <c r="AD47" s="9"/>
      <c r="AE47" s="9"/>
      <c r="AF47" s="9"/>
      <c r="AG47" s="9">
        <v>7</v>
      </c>
      <c r="AH47" s="9">
        <v>441</v>
      </c>
      <c r="AI47" s="9"/>
      <c r="AJ47" s="9"/>
      <c r="AK47" s="9"/>
      <c r="AL47" s="4" t="s">
        <v>246</v>
      </c>
      <c r="AM47" s="4" t="s">
        <v>246</v>
      </c>
      <c r="AN47" s="4"/>
      <c r="AO47" s="4"/>
      <c r="AP47" s="4"/>
      <c r="AQ47" s="9"/>
      <c r="AR47" s="9"/>
      <c r="AS47" s="4" t="s">
        <v>245</v>
      </c>
      <c r="AT47" s="9">
        <v>2</v>
      </c>
      <c r="AU47" s="9">
        <v>1</v>
      </c>
      <c r="AV47" s="9"/>
      <c r="AW47" s="9">
        <v>3</v>
      </c>
      <c r="AX47" s="9">
        <v>3</v>
      </c>
      <c r="AY47" s="9"/>
      <c r="AZ47" s="9"/>
      <c r="BA47" s="9">
        <v>3</v>
      </c>
      <c r="BB47" s="9"/>
      <c r="BC47" s="9"/>
      <c r="BD47" s="9"/>
      <c r="BE47" s="9">
        <v>1</v>
      </c>
      <c r="BF47" s="9"/>
      <c r="BG47" s="9">
        <v>2</v>
      </c>
      <c r="BH47" s="4" t="s">
        <v>244</v>
      </c>
      <c r="BI47" s="4" t="s">
        <v>247</v>
      </c>
      <c r="BJ47" s="9"/>
      <c r="BK47" s="9"/>
      <c r="BL47" s="9"/>
      <c r="BM47" s="9"/>
      <c r="BN47" s="9"/>
      <c r="BO47" s="9"/>
      <c r="BP47" s="9">
        <v>1196</v>
      </c>
      <c r="BQ47" s="9">
        <v>4</v>
      </c>
      <c r="BR47" s="9"/>
      <c r="BS47" s="9">
        <v>1196</v>
      </c>
      <c r="BT47" s="9">
        <v>1195</v>
      </c>
      <c r="BU47" s="9"/>
      <c r="BV47" s="9">
        <v>366</v>
      </c>
      <c r="BW47" s="9">
        <v>11</v>
      </c>
      <c r="BX47" s="9"/>
      <c r="BY47" s="9">
        <v>366</v>
      </c>
      <c r="BZ47" s="9">
        <v>339</v>
      </c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>
        <v>24</v>
      </c>
      <c r="CO47" s="9"/>
      <c r="CP47" s="9"/>
      <c r="CQ47" s="9"/>
      <c r="CR47" s="9">
        <v>24</v>
      </c>
      <c r="CS47" s="9"/>
      <c r="CT47" s="9">
        <v>19</v>
      </c>
      <c r="CU47" s="9">
        <v>104</v>
      </c>
      <c r="CV47" s="4">
        <v>5.9</v>
      </c>
      <c r="CW47" s="4">
        <v>6.6</v>
      </c>
      <c r="CX47" s="4"/>
      <c r="CY47" s="9"/>
      <c r="CZ47" s="9">
        <v>333052</v>
      </c>
      <c r="DA47" s="9">
        <v>92803</v>
      </c>
      <c r="DB47" s="9">
        <v>8816</v>
      </c>
      <c r="DC47" s="9">
        <v>58533</v>
      </c>
      <c r="DD47" s="9">
        <v>9691</v>
      </c>
      <c r="DE47" s="9">
        <v>48097</v>
      </c>
      <c r="DF47" s="9">
        <v>550992</v>
      </c>
      <c r="DG47" s="9">
        <v>141387</v>
      </c>
      <c r="DH47" s="9">
        <v>19520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30</v>
      </c>
      <c r="DO47" s="9">
        <v>6214</v>
      </c>
      <c r="DP47" s="9">
        <v>1974</v>
      </c>
      <c r="DQ47" s="9">
        <v>8218</v>
      </c>
      <c r="DR47" s="9">
        <v>169125</v>
      </c>
    </row>
    <row r="48" spans="1:122" x14ac:dyDescent="0.35">
      <c r="A48" s="4" t="s">
        <v>336</v>
      </c>
      <c r="B48" s="4">
        <v>55</v>
      </c>
      <c r="C48" s="4" t="s">
        <v>337</v>
      </c>
      <c r="D48" s="4" t="s">
        <v>285</v>
      </c>
      <c r="E48" s="4" t="s">
        <v>242</v>
      </c>
      <c r="F48" s="4" t="s">
        <v>252</v>
      </c>
      <c r="G48" s="9">
        <v>479</v>
      </c>
      <c r="H48" s="9">
        <v>963</v>
      </c>
      <c r="I48" s="9">
        <v>1442</v>
      </c>
      <c r="J48" s="9">
        <v>404</v>
      </c>
      <c r="K48" s="9">
        <v>0</v>
      </c>
      <c r="L48" s="9">
        <v>458</v>
      </c>
      <c r="M48" s="9">
        <v>300</v>
      </c>
      <c r="N48" s="9">
        <v>29</v>
      </c>
      <c r="O48" s="9">
        <v>410</v>
      </c>
      <c r="P48" s="9">
        <v>22</v>
      </c>
      <c r="Q48" s="9"/>
      <c r="R48" s="9"/>
      <c r="S48" s="9"/>
      <c r="T48" s="9">
        <v>26</v>
      </c>
      <c r="U48" s="9">
        <v>55</v>
      </c>
      <c r="V48" s="9">
        <v>5090</v>
      </c>
      <c r="W48" s="9">
        <v>664</v>
      </c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4" t="s">
        <v>244</v>
      </c>
      <c r="AM48" s="4" t="s">
        <v>246</v>
      </c>
      <c r="AN48" s="4">
        <v>7</v>
      </c>
      <c r="AO48" s="4"/>
      <c r="AP48" s="4" t="s">
        <v>246</v>
      </c>
      <c r="AQ48" s="9">
        <v>3</v>
      </c>
      <c r="AR48" s="9">
        <v>15</v>
      </c>
      <c r="AS48" s="4" t="s">
        <v>245</v>
      </c>
      <c r="AT48" s="9">
        <v>1</v>
      </c>
      <c r="AU48" s="9"/>
      <c r="AV48" s="9"/>
      <c r="AW48" s="9">
        <v>1</v>
      </c>
      <c r="AX48" s="9">
        <v>1</v>
      </c>
      <c r="AY48" s="9"/>
      <c r="AZ48" s="9"/>
      <c r="BA48" s="9">
        <v>1</v>
      </c>
      <c r="BB48" s="9"/>
      <c r="BC48" s="9"/>
      <c r="BD48" s="9"/>
      <c r="BE48" s="9"/>
      <c r="BF48" s="9"/>
      <c r="BG48" s="9">
        <v>1</v>
      </c>
      <c r="BH48" s="4" t="s">
        <v>246</v>
      </c>
      <c r="BI48" s="4" t="s">
        <v>247</v>
      </c>
      <c r="BJ48" s="9">
        <v>31000</v>
      </c>
      <c r="BK48" s="9">
        <v>14</v>
      </c>
      <c r="BL48" s="9">
        <v>4</v>
      </c>
      <c r="BM48" s="9">
        <v>12700</v>
      </c>
      <c r="BN48" s="9">
        <v>7087</v>
      </c>
      <c r="BO48" s="9"/>
      <c r="BP48" s="9">
        <v>851</v>
      </c>
      <c r="BQ48" s="9">
        <v>10</v>
      </c>
      <c r="BR48" s="9"/>
      <c r="BS48" s="9">
        <v>851</v>
      </c>
      <c r="BT48" s="9">
        <v>851</v>
      </c>
      <c r="BU48" s="9"/>
      <c r="BV48" s="9">
        <v>921</v>
      </c>
      <c r="BW48" s="9">
        <v>1</v>
      </c>
      <c r="BX48" s="9">
        <v>1</v>
      </c>
      <c r="BY48" s="9">
        <v>921</v>
      </c>
      <c r="BZ48" s="9">
        <v>921</v>
      </c>
      <c r="CA48" s="9">
        <v>114</v>
      </c>
      <c r="CB48" s="9"/>
      <c r="CC48" s="9"/>
      <c r="CD48" s="9"/>
      <c r="CE48" s="9"/>
      <c r="CF48" s="9"/>
      <c r="CG48" s="9"/>
      <c r="CH48" s="9">
        <v>68710</v>
      </c>
      <c r="CI48" s="9">
        <v>1401</v>
      </c>
      <c r="CJ48" s="9"/>
      <c r="CK48" s="9">
        <v>22959</v>
      </c>
      <c r="CL48" s="9">
        <v>54710</v>
      </c>
      <c r="CM48" s="9"/>
      <c r="CN48" s="9">
        <v>400</v>
      </c>
      <c r="CO48" s="9"/>
      <c r="CP48" s="9"/>
      <c r="CQ48" s="9">
        <v>7</v>
      </c>
      <c r="CR48" s="9">
        <v>305</v>
      </c>
      <c r="CS48" s="9"/>
      <c r="CT48" s="9">
        <v>12</v>
      </c>
      <c r="CU48" s="9"/>
      <c r="CV48" s="8" t="s">
        <v>526</v>
      </c>
      <c r="CW48" s="8" t="s">
        <v>526</v>
      </c>
      <c r="CX48" s="4" t="s">
        <v>246</v>
      </c>
      <c r="CY48" s="9">
        <v>10</v>
      </c>
      <c r="CZ48" s="9">
        <v>124519</v>
      </c>
      <c r="DA48" s="9">
        <v>99007</v>
      </c>
      <c r="DB48" s="9"/>
      <c r="DC48" s="9">
        <v>17504</v>
      </c>
      <c r="DD48" s="9">
        <v>563</v>
      </c>
      <c r="DE48" s="9">
        <v>8574</v>
      </c>
      <c r="DF48" s="9">
        <v>250167</v>
      </c>
      <c r="DG48" s="9">
        <v>64267</v>
      </c>
      <c r="DH48" s="9">
        <v>6500</v>
      </c>
      <c r="DI48" s="9"/>
      <c r="DJ48" s="9"/>
      <c r="DK48" s="9"/>
      <c r="DL48" s="9"/>
      <c r="DM48" s="9"/>
      <c r="DN48" s="9">
        <v>2466.48</v>
      </c>
      <c r="DO48" s="9">
        <v>515.71</v>
      </c>
      <c r="DP48" s="9"/>
      <c r="DQ48" s="9">
        <v>2982.2</v>
      </c>
      <c r="DR48" s="9">
        <v>73749.2</v>
      </c>
    </row>
    <row r="49" spans="1:122" x14ac:dyDescent="0.35">
      <c r="A49" s="4" t="s">
        <v>338</v>
      </c>
      <c r="B49" s="4">
        <v>152</v>
      </c>
      <c r="C49" s="4" t="s">
        <v>263</v>
      </c>
      <c r="D49" s="4" t="s">
        <v>255</v>
      </c>
      <c r="E49" s="4" t="s">
        <v>339</v>
      </c>
      <c r="F49" s="4" t="s">
        <v>243</v>
      </c>
      <c r="G49" s="9">
        <v>621656</v>
      </c>
      <c r="H49" s="9">
        <v>241919</v>
      </c>
      <c r="I49" s="9">
        <v>863575</v>
      </c>
      <c r="J49" s="9">
        <v>52792</v>
      </c>
      <c r="K49" s="9">
        <v>0</v>
      </c>
      <c r="L49" s="9">
        <v>0</v>
      </c>
      <c r="M49" s="9">
        <v>0</v>
      </c>
      <c r="N49" s="9">
        <v>3040</v>
      </c>
      <c r="O49" s="9">
        <v>61581</v>
      </c>
      <c r="P49" s="9">
        <v>1267</v>
      </c>
      <c r="Q49" s="9">
        <v>307</v>
      </c>
      <c r="R49" s="9">
        <v>8369</v>
      </c>
      <c r="S49" s="9">
        <v>77</v>
      </c>
      <c r="T49" s="9"/>
      <c r="U49" s="9">
        <v>3347</v>
      </c>
      <c r="V49" s="9">
        <v>1950000</v>
      </c>
      <c r="W49" s="9">
        <v>132788</v>
      </c>
      <c r="X49" s="9">
        <v>156441</v>
      </c>
      <c r="Y49" s="9">
        <v>2948</v>
      </c>
      <c r="Z49" s="9">
        <v>8380</v>
      </c>
      <c r="AA49" s="9">
        <v>5187</v>
      </c>
      <c r="AB49" s="9">
        <v>29700</v>
      </c>
      <c r="AC49" s="9">
        <v>12994</v>
      </c>
      <c r="AD49" s="9">
        <v>46710</v>
      </c>
      <c r="AE49" s="9">
        <v>6</v>
      </c>
      <c r="AF49" s="9">
        <v>129</v>
      </c>
      <c r="AG49" s="9">
        <v>187</v>
      </c>
      <c r="AH49" s="9">
        <v>5439</v>
      </c>
      <c r="AI49" s="9">
        <v>119</v>
      </c>
      <c r="AJ49" s="9">
        <v>103</v>
      </c>
      <c r="AK49" s="9">
        <v>5</v>
      </c>
      <c r="AL49" s="4" t="s">
        <v>244</v>
      </c>
      <c r="AM49" s="4" t="s">
        <v>246</v>
      </c>
      <c r="AN49" s="4">
        <v>22</v>
      </c>
      <c r="AO49" s="4">
        <v>0</v>
      </c>
      <c r="AP49" s="4" t="s">
        <v>246</v>
      </c>
      <c r="AQ49" s="9">
        <v>5</v>
      </c>
      <c r="AR49" s="9">
        <v>50</v>
      </c>
      <c r="AS49" s="4" t="s">
        <v>245</v>
      </c>
      <c r="AT49" s="9">
        <v>15</v>
      </c>
      <c r="AU49" s="9">
        <v>1</v>
      </c>
      <c r="AV49" s="9">
        <v>0</v>
      </c>
      <c r="AW49" s="9">
        <v>16</v>
      </c>
      <c r="AX49" s="9">
        <v>16</v>
      </c>
      <c r="AY49" s="9">
        <v>0</v>
      </c>
      <c r="AZ49" s="9">
        <v>7</v>
      </c>
      <c r="BA49" s="9">
        <v>23</v>
      </c>
      <c r="BB49" s="9">
        <v>0</v>
      </c>
      <c r="BC49" s="9">
        <v>5</v>
      </c>
      <c r="BD49" s="9">
        <v>3</v>
      </c>
      <c r="BE49" s="9">
        <v>3</v>
      </c>
      <c r="BF49" s="9">
        <v>0</v>
      </c>
      <c r="BG49" s="9">
        <v>1</v>
      </c>
      <c r="BH49" s="4" t="s">
        <v>244</v>
      </c>
      <c r="BI49" s="4" t="s">
        <v>247</v>
      </c>
      <c r="BJ49" s="9">
        <v>650</v>
      </c>
      <c r="BK49" s="9">
        <v>3</v>
      </c>
      <c r="BL49" s="9">
        <v>0</v>
      </c>
      <c r="BM49" s="9">
        <v>650</v>
      </c>
      <c r="BN49" s="9">
        <v>481</v>
      </c>
      <c r="BO49" s="9">
        <v>435</v>
      </c>
      <c r="BP49" s="9">
        <v>43772</v>
      </c>
      <c r="BQ49" s="9">
        <v>130</v>
      </c>
      <c r="BR49" s="9">
        <v>0</v>
      </c>
      <c r="BS49" s="9">
        <v>43772</v>
      </c>
      <c r="BT49" s="9">
        <v>35867</v>
      </c>
      <c r="BU49" s="9">
        <v>29620</v>
      </c>
      <c r="BV49" s="9">
        <v>15054</v>
      </c>
      <c r="BW49" s="9">
        <v>160</v>
      </c>
      <c r="BX49" s="9">
        <v>325</v>
      </c>
      <c r="BY49" s="9">
        <v>15054</v>
      </c>
      <c r="BZ49" s="9">
        <v>13760</v>
      </c>
      <c r="CA49" s="9">
        <v>4566</v>
      </c>
      <c r="CB49" s="9"/>
      <c r="CC49" s="9"/>
      <c r="CD49" s="9"/>
      <c r="CE49" s="9"/>
      <c r="CF49" s="9"/>
      <c r="CG49" s="9"/>
      <c r="CH49" s="9">
        <v>699725</v>
      </c>
      <c r="CI49" s="9">
        <v>25266</v>
      </c>
      <c r="CJ49" s="9">
        <v>15000</v>
      </c>
      <c r="CK49" s="9">
        <v>70614</v>
      </c>
      <c r="CL49" s="9">
        <v>13381</v>
      </c>
      <c r="CM49" s="9">
        <v>1940</v>
      </c>
      <c r="CN49" s="9">
        <v>3166</v>
      </c>
      <c r="CO49" s="9">
        <v>117</v>
      </c>
      <c r="CP49" s="9">
        <v>45</v>
      </c>
      <c r="CQ49" s="9">
        <v>2501</v>
      </c>
      <c r="CR49" s="9">
        <v>2501</v>
      </c>
      <c r="CS49" s="9"/>
      <c r="CT49" s="9">
        <v>196</v>
      </c>
      <c r="CU49" s="9">
        <v>711</v>
      </c>
      <c r="CV49" s="4">
        <v>207.7</v>
      </c>
      <c r="CW49" s="4">
        <v>303.10000000000002</v>
      </c>
      <c r="CX49" s="4" t="s">
        <v>244</v>
      </c>
      <c r="CY49" s="9"/>
      <c r="CZ49" s="9">
        <v>14630179</v>
      </c>
      <c r="DA49" s="9">
        <v>15985432</v>
      </c>
      <c r="DB49" s="9">
        <v>1427452</v>
      </c>
      <c r="DC49" s="9">
        <v>2230285</v>
      </c>
      <c r="DD49" s="9">
        <v>1041128</v>
      </c>
      <c r="DE49" s="9">
        <v>5061369</v>
      </c>
      <c r="DF49" s="9">
        <v>40375845</v>
      </c>
      <c r="DG49" s="9"/>
      <c r="DH49" s="9">
        <v>26663487</v>
      </c>
      <c r="DI49" s="9"/>
      <c r="DJ49" s="9">
        <v>589436</v>
      </c>
      <c r="DK49" s="9"/>
      <c r="DL49" s="9"/>
      <c r="DM49" s="9">
        <v>47166</v>
      </c>
      <c r="DN49" s="9">
        <v>8489949</v>
      </c>
      <c r="DO49" s="9">
        <v>2699036</v>
      </c>
      <c r="DP49" s="9">
        <v>1403640</v>
      </c>
      <c r="DQ49" s="9">
        <v>12639791</v>
      </c>
      <c r="DR49" s="9">
        <v>39892714</v>
      </c>
    </row>
    <row r="50" spans="1:122" x14ac:dyDescent="0.35">
      <c r="A50" s="4" t="s">
        <v>340</v>
      </c>
      <c r="B50" s="4">
        <v>56</v>
      </c>
      <c r="C50" s="4" t="s">
        <v>341</v>
      </c>
      <c r="D50" s="4" t="s">
        <v>255</v>
      </c>
      <c r="E50" s="4" t="s">
        <v>242</v>
      </c>
      <c r="F50" s="4" t="s">
        <v>252</v>
      </c>
      <c r="G50" s="9">
        <v>5979</v>
      </c>
      <c r="H50" s="9">
        <v>5201</v>
      </c>
      <c r="I50" s="9">
        <v>11180</v>
      </c>
      <c r="J50" s="9">
        <v>652</v>
      </c>
      <c r="K50" s="9">
        <v>500</v>
      </c>
      <c r="L50" s="9">
        <v>500</v>
      </c>
      <c r="M50" s="9">
        <v>500</v>
      </c>
      <c r="N50" s="9">
        <v>342</v>
      </c>
      <c r="O50" s="9">
        <v>3250</v>
      </c>
      <c r="P50" s="9">
        <v>39</v>
      </c>
      <c r="Q50" s="9">
        <v>2</v>
      </c>
      <c r="R50" s="9">
        <v>10</v>
      </c>
      <c r="S50" s="9">
        <v>2</v>
      </c>
      <c r="T50" s="9">
        <v>34</v>
      </c>
      <c r="U50" s="9">
        <v>378</v>
      </c>
      <c r="V50" s="9"/>
      <c r="W50" s="9">
        <v>1025</v>
      </c>
      <c r="X50" s="9">
        <v>760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4" t="s">
        <v>244</v>
      </c>
      <c r="AM50" s="4" t="s">
        <v>246</v>
      </c>
      <c r="AN50" s="4">
        <v>7</v>
      </c>
      <c r="AO50" s="4">
        <v>0</v>
      </c>
      <c r="AP50" s="4" t="s">
        <v>246</v>
      </c>
      <c r="AQ50" s="9">
        <v>19</v>
      </c>
      <c r="AR50" s="9">
        <v>126</v>
      </c>
      <c r="AS50" s="4" t="s">
        <v>245</v>
      </c>
      <c r="AT50" s="9">
        <v>1</v>
      </c>
      <c r="AU50" s="9">
        <v>1</v>
      </c>
      <c r="AV50" s="9">
        <v>6</v>
      </c>
      <c r="AW50" s="9">
        <v>8</v>
      </c>
      <c r="AX50" s="9">
        <v>6</v>
      </c>
      <c r="AY50" s="9"/>
      <c r="AZ50" s="9"/>
      <c r="BA50" s="9">
        <v>8</v>
      </c>
      <c r="BB50" s="9"/>
      <c r="BC50" s="9"/>
      <c r="BD50" s="9"/>
      <c r="BE50" s="9">
        <v>8</v>
      </c>
      <c r="BF50" s="9"/>
      <c r="BG50" s="9"/>
      <c r="BH50" s="4" t="s">
        <v>244</v>
      </c>
      <c r="BI50" s="4" t="s">
        <v>247</v>
      </c>
      <c r="BJ50" s="9">
        <v>11248</v>
      </c>
      <c r="BK50" s="9">
        <v>39</v>
      </c>
      <c r="BL50" s="9">
        <v>0</v>
      </c>
      <c r="BM50" s="9">
        <v>1549</v>
      </c>
      <c r="BN50" s="9">
        <v>3625</v>
      </c>
      <c r="BO50" s="9">
        <v>17</v>
      </c>
      <c r="BP50" s="9">
        <v>5</v>
      </c>
      <c r="BQ50" s="9">
        <v>1</v>
      </c>
      <c r="BR50" s="9">
        <v>0</v>
      </c>
      <c r="BS50" s="9">
        <v>0</v>
      </c>
      <c r="BT50" s="9">
        <v>5</v>
      </c>
      <c r="BU50" s="9"/>
      <c r="BV50" s="9">
        <v>236</v>
      </c>
      <c r="BW50" s="9">
        <v>0</v>
      </c>
      <c r="BX50" s="9"/>
      <c r="BY50" s="9">
        <v>204</v>
      </c>
      <c r="BZ50" s="9">
        <v>225</v>
      </c>
      <c r="CA50" s="9"/>
      <c r="CB50" s="9"/>
      <c r="CC50" s="9"/>
      <c r="CD50" s="9"/>
      <c r="CE50" s="9"/>
      <c r="CF50" s="9"/>
      <c r="CG50" s="9"/>
      <c r="CH50" s="9">
        <v>156360</v>
      </c>
      <c r="CI50" s="9">
        <v>554</v>
      </c>
      <c r="CJ50" s="9">
        <v>0</v>
      </c>
      <c r="CK50" s="9">
        <v>10856</v>
      </c>
      <c r="CL50" s="9">
        <v>16081</v>
      </c>
      <c r="CM50" s="9">
        <v>279</v>
      </c>
      <c r="CN50" s="9">
        <v>82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8" t="s">
        <v>526</v>
      </c>
      <c r="CW50" s="4">
        <v>5</v>
      </c>
      <c r="CX50" s="4" t="s">
        <v>246</v>
      </c>
      <c r="CY50" s="9">
        <v>30</v>
      </c>
      <c r="CZ50" s="9">
        <v>183810</v>
      </c>
      <c r="DA50" s="9">
        <v>154365</v>
      </c>
      <c r="DB50" s="9">
        <v>520</v>
      </c>
      <c r="DC50" s="9">
        <v>3890</v>
      </c>
      <c r="DD50" s="9">
        <v>5230</v>
      </c>
      <c r="DE50" s="9">
        <v>17741</v>
      </c>
      <c r="DF50" s="9">
        <v>365556</v>
      </c>
      <c r="DG50" s="9">
        <v>83547</v>
      </c>
      <c r="DH50" s="9"/>
      <c r="DI50" s="9"/>
      <c r="DJ50" s="9">
        <v>1500</v>
      </c>
      <c r="DK50" s="9"/>
      <c r="DL50" s="9"/>
      <c r="DM50" s="9"/>
      <c r="DN50" s="9">
        <v>25605</v>
      </c>
      <c r="DO50" s="9">
        <v>5559</v>
      </c>
      <c r="DP50" s="9"/>
      <c r="DQ50" s="9">
        <v>31164</v>
      </c>
      <c r="DR50" s="9">
        <v>116211</v>
      </c>
    </row>
    <row r="51" spans="1:122" x14ac:dyDescent="0.35">
      <c r="A51" s="4" t="s">
        <v>342</v>
      </c>
      <c r="B51" s="4">
        <v>1491</v>
      </c>
      <c r="C51" s="4" t="s">
        <v>343</v>
      </c>
      <c r="D51" s="4" t="s">
        <v>344</v>
      </c>
      <c r="E51" s="4" t="s">
        <v>256</v>
      </c>
      <c r="F51" s="4" t="s">
        <v>252</v>
      </c>
      <c r="G51" s="9">
        <v>422</v>
      </c>
      <c r="H51" s="9">
        <v>2154</v>
      </c>
      <c r="I51" s="9">
        <v>2576</v>
      </c>
      <c r="J51" s="9">
        <v>389</v>
      </c>
      <c r="K51" s="9">
        <v>13</v>
      </c>
      <c r="L51" s="9">
        <v>345</v>
      </c>
      <c r="M51" s="9">
        <v>391</v>
      </c>
      <c r="N51" s="9">
        <v>32</v>
      </c>
      <c r="O51" s="9">
        <v>521</v>
      </c>
      <c r="P51" s="9">
        <v>24</v>
      </c>
      <c r="Q51" s="9">
        <v>12</v>
      </c>
      <c r="R51" s="9">
        <v>185</v>
      </c>
      <c r="S51" s="9">
        <v>12</v>
      </c>
      <c r="T51" s="9">
        <v>2</v>
      </c>
      <c r="U51" s="9">
        <v>46</v>
      </c>
      <c r="V51" s="9">
        <v>0</v>
      </c>
      <c r="W51" s="9">
        <v>972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4" t="s">
        <v>244</v>
      </c>
      <c r="AM51" s="4" t="s">
        <v>246</v>
      </c>
      <c r="AN51" s="4">
        <v>5</v>
      </c>
      <c r="AO51" s="4">
        <v>0</v>
      </c>
      <c r="AP51" s="4" t="s">
        <v>246</v>
      </c>
      <c r="AQ51" s="9">
        <v>4</v>
      </c>
      <c r="AR51" s="9">
        <v>17</v>
      </c>
      <c r="AS51" s="4" t="s">
        <v>245</v>
      </c>
      <c r="AT51" s="9">
        <v>0</v>
      </c>
      <c r="AU51" s="9">
        <v>1</v>
      </c>
      <c r="AV51" s="9">
        <v>0</v>
      </c>
      <c r="AW51" s="9">
        <v>1</v>
      </c>
      <c r="AX51" s="9">
        <v>0</v>
      </c>
      <c r="AY51" s="9">
        <v>0</v>
      </c>
      <c r="AZ51" s="9">
        <v>1</v>
      </c>
      <c r="BA51" s="9">
        <v>2</v>
      </c>
      <c r="BB51" s="9">
        <v>1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4" t="s">
        <v>244</v>
      </c>
      <c r="BI51" s="4" t="s">
        <v>274</v>
      </c>
      <c r="BJ51" s="9">
        <v>7500</v>
      </c>
      <c r="BK51" s="9">
        <v>4400</v>
      </c>
      <c r="BL51" s="9">
        <v>0</v>
      </c>
      <c r="BM51" s="9">
        <v>3618</v>
      </c>
      <c r="BN51" s="9">
        <v>3618</v>
      </c>
      <c r="BO51" s="9">
        <v>0</v>
      </c>
      <c r="BP51" s="9">
        <v>98</v>
      </c>
      <c r="BQ51" s="9">
        <v>80</v>
      </c>
      <c r="BR51" s="9">
        <v>0</v>
      </c>
      <c r="BS51" s="9">
        <v>18</v>
      </c>
      <c r="BT51" s="9">
        <v>18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710</v>
      </c>
      <c r="CI51" s="9">
        <v>175</v>
      </c>
      <c r="CJ51" s="9">
        <v>0</v>
      </c>
      <c r="CK51" s="9">
        <v>710</v>
      </c>
      <c r="CL51" s="9">
        <v>710</v>
      </c>
      <c r="CM51" s="9">
        <v>0</v>
      </c>
      <c r="CN51" s="9">
        <v>186</v>
      </c>
      <c r="CO51" s="9">
        <v>91</v>
      </c>
      <c r="CP51" s="9">
        <v>0</v>
      </c>
      <c r="CQ51" s="9">
        <v>186</v>
      </c>
      <c r="CR51" s="9">
        <v>186</v>
      </c>
      <c r="CS51" s="9">
        <v>0</v>
      </c>
      <c r="CT51" s="9">
        <v>0</v>
      </c>
      <c r="CU51" s="9">
        <v>21</v>
      </c>
      <c r="CV51" s="8" t="s">
        <v>526</v>
      </c>
      <c r="CW51" s="8" t="s">
        <v>526</v>
      </c>
      <c r="CX51" s="4" t="s">
        <v>246</v>
      </c>
      <c r="CY51" s="9">
        <v>8</v>
      </c>
      <c r="CZ51" s="9">
        <v>86522</v>
      </c>
      <c r="DA51" s="9">
        <v>84136</v>
      </c>
      <c r="DB51" s="9">
        <v>15</v>
      </c>
      <c r="DC51" s="9">
        <v>52920</v>
      </c>
      <c r="DD51" s="9">
        <v>4398</v>
      </c>
      <c r="DE51" s="9">
        <v>24352</v>
      </c>
      <c r="DF51" s="9">
        <v>252343</v>
      </c>
      <c r="DG51" s="9">
        <v>0</v>
      </c>
      <c r="DH51" s="9">
        <v>0</v>
      </c>
      <c r="DI51" s="9"/>
      <c r="DJ51" s="9">
        <v>0</v>
      </c>
      <c r="DK51" s="9">
        <v>0</v>
      </c>
      <c r="DL51" s="9">
        <v>0</v>
      </c>
      <c r="DM51" s="9">
        <v>0</v>
      </c>
      <c r="DN51" s="9">
        <v>2406</v>
      </c>
      <c r="DO51" s="9">
        <v>4983</v>
      </c>
      <c r="DP51" s="9">
        <v>0</v>
      </c>
      <c r="DQ51" s="9">
        <v>7389</v>
      </c>
      <c r="DR51" s="9">
        <v>7389</v>
      </c>
    </row>
    <row r="52" spans="1:122" x14ac:dyDescent="0.35">
      <c r="A52" s="4" t="s">
        <v>345</v>
      </c>
      <c r="B52" s="4">
        <v>57</v>
      </c>
      <c r="C52" s="4" t="s">
        <v>346</v>
      </c>
      <c r="D52" s="4" t="s">
        <v>251</v>
      </c>
      <c r="E52" s="4" t="s">
        <v>288</v>
      </c>
      <c r="F52" s="4" t="s">
        <v>252</v>
      </c>
      <c r="G52" s="9">
        <v>0</v>
      </c>
      <c r="H52" s="9">
        <v>30292</v>
      </c>
      <c r="I52" s="9">
        <v>30292</v>
      </c>
      <c r="J52" s="9"/>
      <c r="K52" s="9">
        <v>2455</v>
      </c>
      <c r="L52" s="9">
        <v>4432</v>
      </c>
      <c r="M52" s="9">
        <v>18900</v>
      </c>
      <c r="N52" s="9">
        <v>412</v>
      </c>
      <c r="O52" s="9">
        <v>3112</v>
      </c>
      <c r="P52" s="9">
        <v>125</v>
      </c>
      <c r="Q52" s="9">
        <v>60</v>
      </c>
      <c r="R52" s="9">
        <v>2167</v>
      </c>
      <c r="S52" s="9">
        <v>49</v>
      </c>
      <c r="T52" s="9">
        <v>26</v>
      </c>
      <c r="U52" s="9">
        <v>498</v>
      </c>
      <c r="V52" s="9"/>
      <c r="W52" s="9">
        <v>3424</v>
      </c>
      <c r="X52" s="9">
        <v>2307</v>
      </c>
      <c r="Y52" s="9">
        <v>17</v>
      </c>
      <c r="Z52" s="9">
        <v>478</v>
      </c>
      <c r="AA52" s="9"/>
      <c r="AB52" s="9"/>
      <c r="AC52" s="9"/>
      <c r="AD52" s="9"/>
      <c r="AE52" s="9">
        <v>1</v>
      </c>
      <c r="AF52" s="9"/>
      <c r="AG52" s="9">
        <v>6</v>
      </c>
      <c r="AH52" s="9"/>
      <c r="AI52" s="9">
        <v>1</v>
      </c>
      <c r="AJ52" s="9">
        <v>15</v>
      </c>
      <c r="AK52" s="9"/>
      <c r="AL52" s="4" t="s">
        <v>246</v>
      </c>
      <c r="AM52" s="4" t="s">
        <v>246</v>
      </c>
      <c r="AN52" s="4"/>
      <c r="AO52" s="4"/>
      <c r="AP52" s="4"/>
      <c r="AQ52" s="9"/>
      <c r="AR52" s="9"/>
      <c r="AS52" s="4" t="s">
        <v>245</v>
      </c>
      <c r="AT52" s="9">
        <v>6</v>
      </c>
      <c r="AU52" s="9">
        <v>1</v>
      </c>
      <c r="AV52" s="9"/>
      <c r="AW52" s="9">
        <v>7</v>
      </c>
      <c r="AX52" s="9">
        <v>6</v>
      </c>
      <c r="AY52" s="9">
        <v>1</v>
      </c>
      <c r="AZ52" s="9"/>
      <c r="BA52" s="9">
        <v>8</v>
      </c>
      <c r="BB52" s="9">
        <v>9</v>
      </c>
      <c r="BC52" s="9"/>
      <c r="BD52" s="9"/>
      <c r="BE52" s="9">
        <v>9</v>
      </c>
      <c r="BF52" s="9">
        <v>1</v>
      </c>
      <c r="BG52" s="9"/>
      <c r="BH52" s="4" t="s">
        <v>244</v>
      </c>
      <c r="BI52" s="4" t="s">
        <v>247</v>
      </c>
      <c r="BJ52" s="9">
        <v>39868</v>
      </c>
      <c r="BK52" s="9">
        <v>0</v>
      </c>
      <c r="BL52" s="9">
        <v>0</v>
      </c>
      <c r="BM52" s="9">
        <v>7271</v>
      </c>
      <c r="BN52" s="9">
        <v>7271</v>
      </c>
      <c r="BO52" s="9">
        <v>0</v>
      </c>
      <c r="BP52" s="9">
        <v>3080</v>
      </c>
      <c r="BQ52" s="9">
        <v>14</v>
      </c>
      <c r="BR52" s="9">
        <v>1</v>
      </c>
      <c r="BS52" s="9">
        <v>3080</v>
      </c>
      <c r="BT52" s="9">
        <v>3080</v>
      </c>
      <c r="BU52" s="9">
        <v>210</v>
      </c>
      <c r="BV52" s="9">
        <v>77</v>
      </c>
      <c r="BW52" s="9">
        <v>0</v>
      </c>
      <c r="BX52" s="9">
        <v>0</v>
      </c>
      <c r="BY52" s="9">
        <v>77</v>
      </c>
      <c r="BZ52" s="9">
        <v>77</v>
      </c>
      <c r="CA52" s="9">
        <v>77</v>
      </c>
      <c r="CB52" s="9"/>
      <c r="CC52" s="9"/>
      <c r="CD52" s="9"/>
      <c r="CE52" s="9"/>
      <c r="CF52" s="9"/>
      <c r="CG52" s="9"/>
      <c r="CH52" s="9">
        <v>33831</v>
      </c>
      <c r="CI52" s="9">
        <v>80</v>
      </c>
      <c r="CJ52" s="9">
        <v>0</v>
      </c>
      <c r="CK52" s="9">
        <v>11381</v>
      </c>
      <c r="CL52" s="9">
        <v>11381</v>
      </c>
      <c r="CM52" s="9">
        <v>2984</v>
      </c>
      <c r="CN52" s="9">
        <v>18</v>
      </c>
      <c r="CO52" s="9">
        <v>0</v>
      </c>
      <c r="CP52" s="9">
        <v>0</v>
      </c>
      <c r="CQ52" s="9">
        <v>18</v>
      </c>
      <c r="CR52" s="9">
        <v>18</v>
      </c>
      <c r="CS52" s="9">
        <v>0</v>
      </c>
      <c r="CT52" s="9">
        <v>15</v>
      </c>
      <c r="CU52" s="9">
        <v>5</v>
      </c>
      <c r="CV52" s="8" t="s">
        <v>526</v>
      </c>
      <c r="CW52" s="4">
        <v>6.3</v>
      </c>
      <c r="CX52" s="4" t="s">
        <v>244</v>
      </c>
      <c r="CY52" s="9"/>
      <c r="CZ52" s="9">
        <v>353718</v>
      </c>
      <c r="DA52" s="9">
        <v>413460</v>
      </c>
      <c r="DB52" s="9">
        <v>8360</v>
      </c>
      <c r="DC52" s="9">
        <v>31075</v>
      </c>
      <c r="DD52" s="9">
        <v>4943</v>
      </c>
      <c r="DE52" s="9">
        <v>62103</v>
      </c>
      <c r="DF52" s="9">
        <v>873659</v>
      </c>
      <c r="DG52" s="9">
        <v>272700</v>
      </c>
      <c r="DH52" s="9">
        <v>16690</v>
      </c>
      <c r="DI52" s="9"/>
      <c r="DJ52" s="9"/>
      <c r="DK52" s="9"/>
      <c r="DL52" s="9"/>
      <c r="DM52" s="9"/>
      <c r="DN52" s="9"/>
      <c r="DO52" s="9">
        <v>7216</v>
      </c>
      <c r="DP52" s="9">
        <v>3000</v>
      </c>
      <c r="DQ52" s="9">
        <v>10216</v>
      </c>
      <c r="DR52" s="9">
        <v>299606</v>
      </c>
    </row>
    <row r="53" spans="1:122" x14ac:dyDescent="0.35">
      <c r="A53" s="4" t="s">
        <v>347</v>
      </c>
      <c r="B53" s="4">
        <v>1469</v>
      </c>
      <c r="C53" s="4" t="s">
        <v>348</v>
      </c>
      <c r="D53" s="4" t="s">
        <v>255</v>
      </c>
      <c r="E53" s="4" t="s">
        <v>242</v>
      </c>
      <c r="F53" s="4" t="s">
        <v>252</v>
      </c>
      <c r="G53" s="9">
        <v>1038</v>
      </c>
      <c r="H53" s="9">
        <v>5569</v>
      </c>
      <c r="I53" s="9">
        <v>6607</v>
      </c>
      <c r="J53" s="9">
        <v>965</v>
      </c>
      <c r="K53" s="9"/>
      <c r="L53" s="9">
        <v>262</v>
      </c>
      <c r="M53" s="9"/>
      <c r="N53" s="9">
        <v>70</v>
      </c>
      <c r="O53" s="9">
        <v>1229</v>
      </c>
      <c r="P53" s="9">
        <v>47</v>
      </c>
      <c r="Q53" s="9">
        <v>7</v>
      </c>
      <c r="R53" s="9">
        <v>157</v>
      </c>
      <c r="S53" s="9">
        <v>7</v>
      </c>
      <c r="T53" s="9">
        <v>20</v>
      </c>
      <c r="U53" s="9">
        <v>97</v>
      </c>
      <c r="V53" s="9"/>
      <c r="W53" s="9">
        <v>3869</v>
      </c>
      <c r="X53" s="9">
        <v>3745</v>
      </c>
      <c r="Y53" s="9"/>
      <c r="Z53" s="9"/>
      <c r="AA53" s="9"/>
      <c r="AB53" s="9"/>
      <c r="AC53" s="9"/>
      <c r="AD53" s="9">
        <v>1194</v>
      </c>
      <c r="AE53" s="9"/>
      <c r="AF53" s="9"/>
      <c r="AG53" s="9"/>
      <c r="AH53" s="9"/>
      <c r="AI53" s="9">
        <v>0</v>
      </c>
      <c r="AJ53" s="9"/>
      <c r="AK53" s="9"/>
      <c r="AL53" s="4" t="s">
        <v>244</v>
      </c>
      <c r="AM53" s="4" t="s">
        <v>246</v>
      </c>
      <c r="AN53" s="4">
        <v>10</v>
      </c>
      <c r="AO53" s="4">
        <v>0</v>
      </c>
      <c r="AP53" s="4" t="s">
        <v>246</v>
      </c>
      <c r="AQ53" s="9">
        <v>63</v>
      </c>
      <c r="AR53" s="9">
        <v>0</v>
      </c>
      <c r="AS53" s="4" t="s">
        <v>326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4" t="s">
        <v>244</v>
      </c>
      <c r="BI53" s="4" t="s">
        <v>247</v>
      </c>
      <c r="BJ53" s="9">
        <v>21000</v>
      </c>
      <c r="BK53" s="9">
        <v>14</v>
      </c>
      <c r="BL53" s="9">
        <v>58</v>
      </c>
      <c r="BM53" s="9">
        <v>5011</v>
      </c>
      <c r="BN53" s="9">
        <v>2905</v>
      </c>
      <c r="BO53" s="9">
        <v>913</v>
      </c>
      <c r="BP53" s="9">
        <v>5258</v>
      </c>
      <c r="BQ53" s="9">
        <v>13</v>
      </c>
      <c r="BR53" s="9">
        <v>0</v>
      </c>
      <c r="BS53" s="9">
        <v>5063</v>
      </c>
      <c r="BT53" s="9">
        <v>4556</v>
      </c>
      <c r="BU53" s="9">
        <v>0</v>
      </c>
      <c r="BV53" s="9">
        <v>51</v>
      </c>
      <c r="BW53" s="9">
        <v>0</v>
      </c>
      <c r="BX53" s="9">
        <v>0</v>
      </c>
      <c r="BY53" s="9">
        <v>43</v>
      </c>
      <c r="BZ53" s="9">
        <v>43</v>
      </c>
      <c r="CA53" s="9">
        <v>50</v>
      </c>
      <c r="CB53" s="9"/>
      <c r="CC53" s="9"/>
      <c r="CD53" s="9"/>
      <c r="CE53" s="9"/>
      <c r="CF53" s="9"/>
      <c r="CG53" s="9"/>
      <c r="CH53" s="9">
        <v>32705</v>
      </c>
      <c r="CI53" s="9">
        <v>1370</v>
      </c>
      <c r="CJ53" s="9">
        <v>0</v>
      </c>
      <c r="CK53" s="9">
        <v>24870</v>
      </c>
      <c r="CL53" s="9">
        <v>21760</v>
      </c>
      <c r="CM53" s="9">
        <v>14029</v>
      </c>
      <c r="CN53" s="9">
        <v>225</v>
      </c>
      <c r="CO53" s="9">
        <v>8</v>
      </c>
      <c r="CP53" s="9">
        <v>0</v>
      </c>
      <c r="CQ53" s="9">
        <v>40</v>
      </c>
      <c r="CR53" s="9">
        <v>57</v>
      </c>
      <c r="CS53" s="9">
        <v>0</v>
      </c>
      <c r="CT53" s="9">
        <v>11</v>
      </c>
      <c r="CU53" s="9">
        <v>0</v>
      </c>
      <c r="CV53" s="4">
        <v>6.1</v>
      </c>
      <c r="CW53" s="4">
        <v>8</v>
      </c>
      <c r="CX53" s="4" t="s">
        <v>246</v>
      </c>
      <c r="CY53" s="9">
        <v>142</v>
      </c>
      <c r="CZ53" s="9">
        <v>471172</v>
      </c>
      <c r="DA53" s="9">
        <v>587889</v>
      </c>
      <c r="DB53" s="9">
        <v>0</v>
      </c>
      <c r="DC53" s="9">
        <v>15022</v>
      </c>
      <c r="DD53" s="9">
        <v>6700</v>
      </c>
      <c r="DE53" s="9">
        <v>154111</v>
      </c>
      <c r="DF53" s="9">
        <v>1234894</v>
      </c>
      <c r="DG53" s="9">
        <v>173520</v>
      </c>
      <c r="DH53" s="9"/>
      <c r="DI53" s="9"/>
      <c r="DJ53" s="9"/>
      <c r="DK53" s="9"/>
      <c r="DL53" s="9"/>
      <c r="DM53" s="9"/>
      <c r="DN53" s="9">
        <v>6547</v>
      </c>
      <c r="DO53" s="9">
        <v>7477</v>
      </c>
      <c r="DP53" s="9">
        <v>29088</v>
      </c>
      <c r="DQ53" s="9">
        <v>43112</v>
      </c>
      <c r="DR53" s="9">
        <v>230192</v>
      </c>
    </row>
    <row r="54" spans="1:122" x14ac:dyDescent="0.35">
      <c r="A54" s="4" t="s">
        <v>349</v>
      </c>
      <c r="B54" s="4">
        <v>61</v>
      </c>
      <c r="C54" s="4" t="s">
        <v>350</v>
      </c>
      <c r="D54" s="4" t="s">
        <v>260</v>
      </c>
      <c r="E54" s="4" t="s">
        <v>242</v>
      </c>
      <c r="F54" s="4" t="s">
        <v>243</v>
      </c>
      <c r="G54" s="9">
        <v>2560</v>
      </c>
      <c r="H54" s="9">
        <v>5442</v>
      </c>
      <c r="I54" s="9">
        <v>8002</v>
      </c>
      <c r="J54" s="9">
        <v>441</v>
      </c>
      <c r="K54" s="9"/>
      <c r="L54" s="9">
        <v>109</v>
      </c>
      <c r="M54" s="9">
        <v>217</v>
      </c>
      <c r="N54" s="9">
        <v>282</v>
      </c>
      <c r="O54" s="9">
        <v>1297</v>
      </c>
      <c r="P54" s="9">
        <v>38</v>
      </c>
      <c r="Q54" s="9">
        <v>4</v>
      </c>
      <c r="R54" s="9">
        <v>33</v>
      </c>
      <c r="S54" s="9">
        <v>0</v>
      </c>
      <c r="T54" s="9">
        <v>9</v>
      </c>
      <c r="U54" s="9">
        <v>295</v>
      </c>
      <c r="V54" s="9"/>
      <c r="W54" s="9">
        <v>909</v>
      </c>
      <c r="X54" s="9">
        <v>1286</v>
      </c>
      <c r="Y54" s="9">
        <v>30</v>
      </c>
      <c r="Z54" s="9"/>
      <c r="AA54" s="9"/>
      <c r="AB54" s="9"/>
      <c r="AC54" s="9"/>
      <c r="AD54" s="9"/>
      <c r="AE54" s="9"/>
      <c r="AF54" s="9"/>
      <c r="AG54" s="9">
        <v>1</v>
      </c>
      <c r="AH54" s="9"/>
      <c r="AI54" s="9"/>
      <c r="AJ54" s="9">
        <v>1</v>
      </c>
      <c r="AK54" s="9"/>
      <c r="AL54" s="4" t="s">
        <v>244</v>
      </c>
      <c r="AM54" s="4" t="s">
        <v>246</v>
      </c>
      <c r="AN54" s="4">
        <v>8</v>
      </c>
      <c r="AO54" s="4"/>
      <c r="AP54" s="4" t="s">
        <v>246</v>
      </c>
      <c r="AQ54" s="9">
        <v>210</v>
      </c>
      <c r="AR54" s="9">
        <v>1032</v>
      </c>
      <c r="AS54" s="4" t="s">
        <v>245</v>
      </c>
      <c r="AT54" s="9">
        <v>2</v>
      </c>
      <c r="AU54" s="9">
        <v>7</v>
      </c>
      <c r="AV54" s="9"/>
      <c r="AW54" s="9">
        <v>9</v>
      </c>
      <c r="AX54" s="9">
        <v>7</v>
      </c>
      <c r="AY54" s="9">
        <v>0</v>
      </c>
      <c r="AZ54" s="9">
        <v>0</v>
      </c>
      <c r="BA54" s="9">
        <v>9</v>
      </c>
      <c r="BB54" s="9">
        <v>5</v>
      </c>
      <c r="BC54" s="9">
        <v>1</v>
      </c>
      <c r="BD54" s="9"/>
      <c r="BE54" s="9"/>
      <c r="BF54" s="9"/>
      <c r="BG54" s="9"/>
      <c r="BH54" s="4" t="s">
        <v>244</v>
      </c>
      <c r="BI54" s="4" t="s">
        <v>274</v>
      </c>
      <c r="BJ54" s="9">
        <v>639</v>
      </c>
      <c r="BK54" s="9">
        <v>39</v>
      </c>
      <c r="BL54" s="9">
        <v>0</v>
      </c>
      <c r="BM54" s="9">
        <v>107</v>
      </c>
      <c r="BN54" s="9">
        <v>106</v>
      </c>
      <c r="BO54" s="9">
        <v>0</v>
      </c>
      <c r="BP54" s="9">
        <v>2249</v>
      </c>
      <c r="BQ54" s="9">
        <v>3</v>
      </c>
      <c r="BR54" s="9">
        <v>0</v>
      </c>
      <c r="BS54" s="9">
        <v>2241</v>
      </c>
      <c r="BT54" s="9">
        <v>2241</v>
      </c>
      <c r="BU54" s="9">
        <v>0</v>
      </c>
      <c r="BV54" s="9">
        <v>4</v>
      </c>
      <c r="BW54" s="9">
        <v>0</v>
      </c>
      <c r="BX54" s="9">
        <v>0</v>
      </c>
      <c r="BY54" s="9">
        <v>3</v>
      </c>
      <c r="BZ54" s="9">
        <v>3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3260</v>
      </c>
      <c r="CI54" s="9">
        <v>10</v>
      </c>
      <c r="CJ54" s="9">
        <v>0</v>
      </c>
      <c r="CK54" s="9">
        <v>2329</v>
      </c>
      <c r="CL54" s="9">
        <v>3010</v>
      </c>
      <c r="CM54" s="9">
        <v>73</v>
      </c>
      <c r="CN54" s="9">
        <v>22</v>
      </c>
      <c r="CO54" s="9">
        <v>0</v>
      </c>
      <c r="CP54" s="9">
        <v>0</v>
      </c>
      <c r="CQ54" s="9">
        <v>0</v>
      </c>
      <c r="CR54" s="9">
        <v>22</v>
      </c>
      <c r="CS54" s="9">
        <v>0</v>
      </c>
      <c r="CT54" s="9">
        <v>31</v>
      </c>
      <c r="CU54" s="9">
        <v>0</v>
      </c>
      <c r="CV54" s="8" t="s">
        <v>526</v>
      </c>
      <c r="CW54" s="8" t="s">
        <v>526</v>
      </c>
      <c r="CX54" s="4" t="s">
        <v>244</v>
      </c>
      <c r="CY54" s="9">
        <v>0</v>
      </c>
      <c r="CZ54" s="9">
        <v>133100</v>
      </c>
      <c r="DA54" s="9">
        <v>39790</v>
      </c>
      <c r="DB54" s="9">
        <v>627.5</v>
      </c>
      <c r="DC54" s="9">
        <v>4255</v>
      </c>
      <c r="DD54" s="9">
        <v>4822</v>
      </c>
      <c r="DE54" s="9">
        <v>48375</v>
      </c>
      <c r="DF54" s="9">
        <v>230969.5</v>
      </c>
      <c r="DG54" s="9">
        <v>64267</v>
      </c>
      <c r="DH54" s="9">
        <v>6980</v>
      </c>
      <c r="DI54" s="9">
        <v>93600</v>
      </c>
      <c r="DJ54" s="9">
        <v>0</v>
      </c>
      <c r="DK54" s="9">
        <v>0</v>
      </c>
      <c r="DL54" s="9"/>
      <c r="DM54" s="9">
        <v>0</v>
      </c>
      <c r="DN54" s="9">
        <v>7399</v>
      </c>
      <c r="DO54" s="9">
        <v>4178</v>
      </c>
      <c r="DP54" s="9">
        <v>0</v>
      </c>
      <c r="DQ54" s="9">
        <v>11577</v>
      </c>
      <c r="DR54" s="9">
        <v>186637</v>
      </c>
    </row>
    <row r="55" spans="1:122" x14ac:dyDescent="0.35">
      <c r="A55" s="4" t="s">
        <v>351</v>
      </c>
      <c r="B55" s="4">
        <v>1488</v>
      </c>
      <c r="C55" s="4" t="s">
        <v>267</v>
      </c>
      <c r="D55" s="4" t="s">
        <v>268</v>
      </c>
      <c r="E55" s="4" t="s">
        <v>242</v>
      </c>
      <c r="F55" s="4" t="s">
        <v>264</v>
      </c>
      <c r="G55" s="9">
        <v>7060</v>
      </c>
      <c r="H55" s="9">
        <v>4820</v>
      </c>
      <c r="I55" s="9">
        <v>11880</v>
      </c>
      <c r="J55" s="9">
        <v>1644</v>
      </c>
      <c r="K55" s="9">
        <v>34</v>
      </c>
      <c r="L55" s="9">
        <v>19</v>
      </c>
      <c r="M55" s="9">
        <v>35</v>
      </c>
      <c r="N55" s="9">
        <v>144</v>
      </c>
      <c r="O55" s="9">
        <v>2545</v>
      </c>
      <c r="P55" s="9">
        <v>63</v>
      </c>
      <c r="Q55" s="9">
        <v>4</v>
      </c>
      <c r="R55" s="9">
        <v>57</v>
      </c>
      <c r="S55" s="9">
        <v>3</v>
      </c>
      <c r="T55" s="9">
        <v>22</v>
      </c>
      <c r="U55" s="9">
        <v>170</v>
      </c>
      <c r="V55" s="9">
        <v>21289</v>
      </c>
      <c r="W55" s="9">
        <v>907</v>
      </c>
      <c r="X55" s="9">
        <v>1461</v>
      </c>
      <c r="Y55" s="9">
        <v>77</v>
      </c>
      <c r="Z55" s="9"/>
      <c r="AA55" s="9"/>
      <c r="AB55" s="9"/>
      <c r="AC55" s="9"/>
      <c r="AD55" s="9">
        <v>1493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17</v>
      </c>
      <c r="AK55" s="9">
        <v>0</v>
      </c>
      <c r="AL55" s="4" t="s">
        <v>244</v>
      </c>
      <c r="AM55" s="4" t="s">
        <v>246</v>
      </c>
      <c r="AN55" s="4">
        <v>10</v>
      </c>
      <c r="AO55" s="4">
        <v>0</v>
      </c>
      <c r="AP55" s="4" t="s">
        <v>246</v>
      </c>
      <c r="AQ55" s="9">
        <v>10</v>
      </c>
      <c r="AR55" s="9">
        <v>54</v>
      </c>
      <c r="AS55" s="4" t="s">
        <v>245</v>
      </c>
      <c r="AT55" s="9">
        <v>2</v>
      </c>
      <c r="AU55" s="9">
        <v>0</v>
      </c>
      <c r="AV55" s="9">
        <v>0</v>
      </c>
      <c r="AW55" s="9">
        <v>2</v>
      </c>
      <c r="AX55" s="9">
        <v>2</v>
      </c>
      <c r="AY55" s="9">
        <v>0</v>
      </c>
      <c r="AZ55" s="9">
        <v>0</v>
      </c>
      <c r="BA55" s="9">
        <v>2</v>
      </c>
      <c r="BB55" s="9">
        <v>1</v>
      </c>
      <c r="BC55" s="9">
        <v>1</v>
      </c>
      <c r="BD55" s="9">
        <v>0</v>
      </c>
      <c r="BE55" s="9">
        <v>4</v>
      </c>
      <c r="BF55" s="9">
        <v>0</v>
      </c>
      <c r="BG55" s="9">
        <v>1</v>
      </c>
      <c r="BH55" s="4" t="s">
        <v>246</v>
      </c>
      <c r="BI55" s="4" t="s">
        <v>247</v>
      </c>
      <c r="BJ55" s="9">
        <v>316</v>
      </c>
      <c r="BK55" s="9">
        <v>1</v>
      </c>
      <c r="BL55" s="9">
        <v>0</v>
      </c>
      <c r="BM55" s="9">
        <v>0</v>
      </c>
      <c r="BN55" s="9">
        <v>313</v>
      </c>
      <c r="BO55" s="9">
        <v>0</v>
      </c>
      <c r="BP55" s="9">
        <v>432</v>
      </c>
      <c r="BQ55" s="9">
        <v>3</v>
      </c>
      <c r="BR55" s="9">
        <v>0</v>
      </c>
      <c r="BS55" s="9">
        <v>431</v>
      </c>
      <c r="BT55" s="9">
        <v>430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>
        <v>0</v>
      </c>
      <c r="CU55" s="9">
        <v>66</v>
      </c>
      <c r="CV55" s="8" t="s">
        <v>526</v>
      </c>
      <c r="CW55" s="4">
        <v>5</v>
      </c>
      <c r="CX55" s="4" t="s">
        <v>244</v>
      </c>
      <c r="CY55" s="9">
        <v>0</v>
      </c>
      <c r="CZ55" s="9">
        <v>237958</v>
      </c>
      <c r="DA55" s="9">
        <v>91134</v>
      </c>
      <c r="DB55" s="9">
        <v>0</v>
      </c>
      <c r="DC55" s="9">
        <v>8215</v>
      </c>
      <c r="DD55" s="9">
        <v>40499</v>
      </c>
      <c r="DE55" s="9">
        <v>56432</v>
      </c>
      <c r="DF55" s="9">
        <v>434238</v>
      </c>
      <c r="DG55" s="9">
        <v>102827</v>
      </c>
      <c r="DH55" s="9">
        <v>1820</v>
      </c>
      <c r="DI55" s="9">
        <v>305770</v>
      </c>
      <c r="DJ55" s="9">
        <v>0</v>
      </c>
      <c r="DK55" s="9">
        <v>0</v>
      </c>
      <c r="DL55" s="9">
        <v>0</v>
      </c>
      <c r="DM55" s="9">
        <v>0</v>
      </c>
      <c r="DN55" s="9">
        <v>31122</v>
      </c>
      <c r="DO55" s="9">
        <v>8556</v>
      </c>
      <c r="DP55" s="9">
        <v>7383</v>
      </c>
      <c r="DQ55" s="9">
        <v>47061</v>
      </c>
      <c r="DR55" s="9">
        <v>457478</v>
      </c>
    </row>
    <row r="56" spans="1:122" x14ac:dyDescent="0.35">
      <c r="A56" s="4" t="s">
        <v>352</v>
      </c>
      <c r="B56" s="4">
        <v>52</v>
      </c>
      <c r="C56" s="4" t="s">
        <v>353</v>
      </c>
      <c r="D56" s="4" t="s">
        <v>354</v>
      </c>
      <c r="E56" s="4" t="s">
        <v>288</v>
      </c>
      <c r="F56" s="4" t="s">
        <v>252</v>
      </c>
      <c r="G56" s="9">
        <v>3394</v>
      </c>
      <c r="H56" s="9">
        <v>42347</v>
      </c>
      <c r="I56" s="9">
        <v>45741</v>
      </c>
      <c r="J56" s="9">
        <v>3330</v>
      </c>
      <c r="K56" s="9"/>
      <c r="L56" s="9">
        <v>836</v>
      </c>
      <c r="M56" s="9"/>
      <c r="N56" s="9">
        <v>201</v>
      </c>
      <c r="O56" s="9">
        <v>2367</v>
      </c>
      <c r="P56" s="9">
        <v>89</v>
      </c>
      <c r="Q56" s="9">
        <v>115</v>
      </c>
      <c r="R56" s="9">
        <v>1950</v>
      </c>
      <c r="S56" s="9">
        <v>110</v>
      </c>
      <c r="T56" s="9">
        <v>27</v>
      </c>
      <c r="U56" s="9">
        <v>343</v>
      </c>
      <c r="V56" s="9"/>
      <c r="W56" s="9">
        <v>2730</v>
      </c>
      <c r="X56" s="9">
        <v>2847</v>
      </c>
      <c r="Y56" s="9">
        <v>51</v>
      </c>
      <c r="Z56" s="9"/>
      <c r="AA56" s="9"/>
      <c r="AB56" s="9"/>
      <c r="AC56" s="9"/>
      <c r="AD56" s="9">
        <v>197</v>
      </c>
      <c r="AE56" s="9">
        <v>0</v>
      </c>
      <c r="AF56" s="9">
        <v>0</v>
      </c>
      <c r="AG56" s="9">
        <v>2</v>
      </c>
      <c r="AH56" s="9">
        <v>438</v>
      </c>
      <c r="AI56" s="9"/>
      <c r="AJ56" s="9"/>
      <c r="AK56" s="9"/>
      <c r="AL56" s="4" t="s">
        <v>244</v>
      </c>
      <c r="AM56" s="4" t="s">
        <v>246</v>
      </c>
      <c r="AN56" s="4">
        <v>8</v>
      </c>
      <c r="AO56" s="4">
        <v>0</v>
      </c>
      <c r="AP56" s="4" t="s">
        <v>246</v>
      </c>
      <c r="AQ56" s="9">
        <v>1</v>
      </c>
      <c r="AR56" s="9">
        <v>5</v>
      </c>
      <c r="AS56" s="4" t="s">
        <v>245</v>
      </c>
      <c r="AT56" s="9">
        <v>3</v>
      </c>
      <c r="AU56" s="9">
        <v>5</v>
      </c>
      <c r="AV56" s="9">
        <v>0</v>
      </c>
      <c r="AW56" s="9">
        <v>8</v>
      </c>
      <c r="AX56" s="9">
        <v>7</v>
      </c>
      <c r="AY56" s="9">
        <v>0</v>
      </c>
      <c r="AZ56" s="9">
        <v>0</v>
      </c>
      <c r="BA56" s="9">
        <v>8</v>
      </c>
      <c r="BB56" s="9">
        <v>2</v>
      </c>
      <c r="BC56" s="9"/>
      <c r="BD56" s="9"/>
      <c r="BE56" s="9"/>
      <c r="BF56" s="9"/>
      <c r="BG56" s="9">
        <v>1</v>
      </c>
      <c r="BH56" s="4" t="s">
        <v>246</v>
      </c>
      <c r="BI56" s="4" t="s">
        <v>247</v>
      </c>
      <c r="BJ56" s="9">
        <v>20363</v>
      </c>
      <c r="BK56" s="9">
        <v>34</v>
      </c>
      <c r="BL56" s="9">
        <v>0</v>
      </c>
      <c r="BM56" s="9">
        <v>7352</v>
      </c>
      <c r="BN56" s="9">
        <v>7370</v>
      </c>
      <c r="BO56" s="9">
        <v>100</v>
      </c>
      <c r="BP56" s="9">
        <v>3079</v>
      </c>
      <c r="BQ56" s="9">
        <v>28</v>
      </c>
      <c r="BR56" s="9"/>
      <c r="BS56" s="9">
        <v>2539</v>
      </c>
      <c r="BT56" s="9">
        <v>2072</v>
      </c>
      <c r="BU56" s="9">
        <v>483</v>
      </c>
      <c r="BV56" s="9">
        <v>28</v>
      </c>
      <c r="BW56" s="9"/>
      <c r="BX56" s="9"/>
      <c r="BY56" s="9">
        <v>27</v>
      </c>
      <c r="BZ56" s="9">
        <v>27</v>
      </c>
      <c r="CA56" s="9">
        <v>27</v>
      </c>
      <c r="CB56" s="9">
        <v>26149</v>
      </c>
      <c r="CC56" s="9"/>
      <c r="CD56" s="9"/>
      <c r="CE56" s="9">
        <v>16961</v>
      </c>
      <c r="CF56" s="9">
        <v>16821</v>
      </c>
      <c r="CG56" s="9">
        <v>6031</v>
      </c>
      <c r="CH56" s="9">
        <v>213868</v>
      </c>
      <c r="CI56" s="9">
        <v>187</v>
      </c>
      <c r="CJ56" s="9">
        <v>0</v>
      </c>
      <c r="CK56" s="9">
        <v>2719</v>
      </c>
      <c r="CL56" s="9">
        <v>10949</v>
      </c>
      <c r="CM56" s="9">
        <v>118</v>
      </c>
      <c r="CN56" s="9">
        <v>534</v>
      </c>
      <c r="CO56" s="9">
        <v>45</v>
      </c>
      <c r="CP56" s="9">
        <v>0</v>
      </c>
      <c r="CQ56" s="9">
        <v>37</v>
      </c>
      <c r="CR56" s="9">
        <v>115</v>
      </c>
      <c r="CS56" s="9">
        <v>0</v>
      </c>
      <c r="CT56" s="9">
        <v>23</v>
      </c>
      <c r="CU56" s="9">
        <v>271</v>
      </c>
      <c r="CV56" s="4">
        <v>18.399999999999999</v>
      </c>
      <c r="CW56" s="4">
        <v>22.4</v>
      </c>
      <c r="CX56" s="4" t="s">
        <v>246</v>
      </c>
      <c r="CY56" s="9">
        <v>51</v>
      </c>
      <c r="CZ56" s="9">
        <v>1077254</v>
      </c>
      <c r="DA56" s="9">
        <v>577900</v>
      </c>
      <c r="DB56" s="9">
        <v>11061</v>
      </c>
      <c r="DC56" s="9">
        <v>105287</v>
      </c>
      <c r="DD56" s="9">
        <v>18479</v>
      </c>
      <c r="DE56" s="9">
        <v>140243</v>
      </c>
      <c r="DF56" s="9">
        <v>1930224</v>
      </c>
      <c r="DG56" s="9">
        <v>505710</v>
      </c>
      <c r="DH56" s="9">
        <v>20400</v>
      </c>
      <c r="DI56" s="9"/>
      <c r="DJ56" s="9"/>
      <c r="DK56" s="9">
        <v>38200</v>
      </c>
      <c r="DL56" s="9"/>
      <c r="DM56" s="9"/>
      <c r="DN56" s="9">
        <v>16430</v>
      </c>
      <c r="DO56" s="9">
        <v>26816</v>
      </c>
      <c r="DP56" s="9"/>
      <c r="DQ56" s="9">
        <v>43246</v>
      </c>
      <c r="DR56" s="9">
        <v>607556</v>
      </c>
    </row>
    <row r="57" spans="1:122" x14ac:dyDescent="0.35">
      <c r="A57" s="4" t="s">
        <v>355</v>
      </c>
      <c r="B57" s="4">
        <v>1508</v>
      </c>
      <c r="C57" s="4" t="s">
        <v>356</v>
      </c>
      <c r="D57" s="4" t="s">
        <v>317</v>
      </c>
      <c r="E57" s="4" t="s">
        <v>256</v>
      </c>
      <c r="F57" s="4" t="s">
        <v>243</v>
      </c>
      <c r="G57" s="9">
        <v>7086</v>
      </c>
      <c r="H57" s="9">
        <v>977</v>
      </c>
      <c r="I57" s="9">
        <v>8063</v>
      </c>
      <c r="J57" s="9">
        <v>248</v>
      </c>
      <c r="K57" s="9"/>
      <c r="L57" s="9">
        <v>66</v>
      </c>
      <c r="M57" s="9"/>
      <c r="N57" s="9">
        <v>185</v>
      </c>
      <c r="O57" s="9">
        <v>2500</v>
      </c>
      <c r="P57" s="9">
        <v>15</v>
      </c>
      <c r="Q57" s="9"/>
      <c r="R57" s="9"/>
      <c r="S57" s="9"/>
      <c r="T57" s="9">
        <v>17</v>
      </c>
      <c r="U57" s="9">
        <v>202</v>
      </c>
      <c r="V57" s="9">
        <v>28000</v>
      </c>
      <c r="W57" s="9">
        <v>1784</v>
      </c>
      <c r="X57" s="9">
        <v>1258</v>
      </c>
      <c r="Y57" s="9"/>
      <c r="Z57" s="9"/>
      <c r="AA57" s="9"/>
      <c r="AB57" s="9"/>
      <c r="AC57" s="9"/>
      <c r="AD57" s="9">
        <v>709</v>
      </c>
      <c r="AE57" s="9">
        <v>1</v>
      </c>
      <c r="AF57" s="9"/>
      <c r="AG57" s="9"/>
      <c r="AH57" s="9"/>
      <c r="AI57" s="9"/>
      <c r="AJ57" s="9">
        <v>1</v>
      </c>
      <c r="AK57" s="9"/>
      <c r="AL57" s="4" t="s">
        <v>244</v>
      </c>
      <c r="AM57" s="4" t="s">
        <v>246</v>
      </c>
      <c r="AN57" s="4">
        <v>12</v>
      </c>
      <c r="AO57" s="4">
        <v>0</v>
      </c>
      <c r="AP57" s="4" t="s">
        <v>244</v>
      </c>
      <c r="AQ57" s="9"/>
      <c r="AR57" s="9"/>
      <c r="AS57" s="4" t="s">
        <v>257</v>
      </c>
      <c r="AT57" s="9">
        <v>1</v>
      </c>
      <c r="AU57" s="9">
        <v>0</v>
      </c>
      <c r="AV57" s="9">
        <v>1</v>
      </c>
      <c r="AW57" s="9">
        <v>2</v>
      </c>
      <c r="AX57" s="9">
        <v>1</v>
      </c>
      <c r="AY57" s="9">
        <v>0</v>
      </c>
      <c r="AZ57" s="9">
        <v>0</v>
      </c>
      <c r="BA57" s="9">
        <v>2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4" t="s">
        <v>244</v>
      </c>
      <c r="BI57" s="4" t="s">
        <v>247</v>
      </c>
      <c r="BJ57" s="9">
        <v>1088</v>
      </c>
      <c r="BK57" s="9">
        <v>0</v>
      </c>
      <c r="BL57" s="9">
        <v>0</v>
      </c>
      <c r="BM57" s="9">
        <v>1037</v>
      </c>
      <c r="BN57" s="9">
        <v>1037</v>
      </c>
      <c r="BO57" s="9">
        <v>731</v>
      </c>
      <c r="BP57" s="9">
        <v>32</v>
      </c>
      <c r="BQ57" s="9">
        <v>0</v>
      </c>
      <c r="BR57" s="9">
        <v>0</v>
      </c>
      <c r="BS57" s="9">
        <v>28</v>
      </c>
      <c r="BT57" s="9">
        <v>28</v>
      </c>
      <c r="BU57" s="9">
        <v>28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3500</v>
      </c>
      <c r="CI57" s="9">
        <v>0</v>
      </c>
      <c r="CJ57" s="9">
        <v>0</v>
      </c>
      <c r="CK57" s="9">
        <v>1582</v>
      </c>
      <c r="CL57" s="9">
        <v>1700</v>
      </c>
      <c r="CM57" s="9">
        <v>479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8" t="s">
        <v>526</v>
      </c>
      <c r="CW57" s="8" t="s">
        <v>526</v>
      </c>
      <c r="CX57" s="4" t="s">
        <v>246</v>
      </c>
      <c r="CY57" s="9">
        <v>50</v>
      </c>
      <c r="CZ57" s="9">
        <v>139586</v>
      </c>
      <c r="DA57" s="9">
        <v>1780</v>
      </c>
      <c r="DB57" s="9">
        <v>0</v>
      </c>
      <c r="DC57" s="9">
        <v>1169</v>
      </c>
      <c r="DD57" s="9">
        <v>13326</v>
      </c>
      <c r="DE57" s="9">
        <v>94484</v>
      </c>
      <c r="DF57" s="9">
        <v>250345</v>
      </c>
      <c r="DG57" s="9">
        <v>0</v>
      </c>
      <c r="DH57" s="9">
        <v>3600</v>
      </c>
      <c r="DI57" s="9">
        <v>40000</v>
      </c>
      <c r="DJ57" s="9">
        <v>48198</v>
      </c>
      <c r="DK57" s="9"/>
      <c r="DL57" s="9"/>
      <c r="DM57" s="9"/>
      <c r="DN57" s="9">
        <v>73786</v>
      </c>
      <c r="DO57" s="9">
        <v>68929</v>
      </c>
      <c r="DP57" s="9"/>
      <c r="DQ57" s="9">
        <v>142715</v>
      </c>
      <c r="DR57" s="9">
        <v>234513</v>
      </c>
    </row>
    <row r="58" spans="1:122" x14ac:dyDescent="0.35">
      <c r="A58" s="4" t="s">
        <v>357</v>
      </c>
      <c r="B58" s="4">
        <v>160</v>
      </c>
      <c r="C58" s="4" t="s">
        <v>358</v>
      </c>
      <c r="D58" s="4" t="s">
        <v>320</v>
      </c>
      <c r="E58" s="4" t="s">
        <v>242</v>
      </c>
      <c r="F58" s="4" t="s">
        <v>252</v>
      </c>
      <c r="G58" s="9">
        <v>2167</v>
      </c>
      <c r="H58" s="9">
        <v>1461</v>
      </c>
      <c r="I58" s="9">
        <v>3628</v>
      </c>
      <c r="J58" s="9">
        <v>72</v>
      </c>
      <c r="K58" s="9">
        <v>0</v>
      </c>
      <c r="L58" s="9">
        <v>30</v>
      </c>
      <c r="M58" s="9">
        <v>1850</v>
      </c>
      <c r="N58" s="9">
        <v>6</v>
      </c>
      <c r="O58" s="9">
        <v>90</v>
      </c>
      <c r="P58" s="9">
        <v>4</v>
      </c>
      <c r="Q58" s="9">
        <v>0</v>
      </c>
      <c r="R58" s="9">
        <v>0</v>
      </c>
      <c r="S58" s="9">
        <v>0</v>
      </c>
      <c r="T58" s="9">
        <v>11</v>
      </c>
      <c r="U58" s="9">
        <v>17</v>
      </c>
      <c r="V58" s="9">
        <v>11883</v>
      </c>
      <c r="W58" s="9">
        <v>1000</v>
      </c>
      <c r="X58" s="9">
        <v>600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4</v>
      </c>
      <c r="AH58" s="9">
        <v>1397</v>
      </c>
      <c r="AI58" s="9">
        <v>2</v>
      </c>
      <c r="AJ58" s="9">
        <v>0</v>
      </c>
      <c r="AK58" s="9">
        <v>0</v>
      </c>
      <c r="AL58" s="4" t="s">
        <v>244</v>
      </c>
      <c r="AM58" s="4" t="s">
        <v>244</v>
      </c>
      <c r="AN58" s="4">
        <v>8</v>
      </c>
      <c r="AO58" s="4">
        <v>2</v>
      </c>
      <c r="AP58" s="4" t="s">
        <v>246</v>
      </c>
      <c r="AQ58" s="9">
        <v>12</v>
      </c>
      <c r="AR58" s="9">
        <v>50</v>
      </c>
      <c r="AS58" s="4" t="s">
        <v>257</v>
      </c>
      <c r="AT58" s="9">
        <v>2</v>
      </c>
      <c r="AU58" s="9"/>
      <c r="AV58" s="9">
        <v>1</v>
      </c>
      <c r="AW58" s="9">
        <v>3</v>
      </c>
      <c r="AX58" s="9"/>
      <c r="AY58" s="9"/>
      <c r="AZ58" s="9"/>
      <c r="BA58" s="9">
        <v>3</v>
      </c>
      <c r="BB58" s="9"/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4" t="s">
        <v>244</v>
      </c>
      <c r="BI58" s="4" t="s">
        <v>247</v>
      </c>
      <c r="BJ58" s="9">
        <v>11670</v>
      </c>
      <c r="BK58" s="9">
        <v>241</v>
      </c>
      <c r="BL58" s="9">
        <v>0</v>
      </c>
      <c r="BM58" s="9">
        <v>142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87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5000</v>
      </c>
      <c r="CI58" s="9">
        <v>200</v>
      </c>
      <c r="CJ58" s="9">
        <v>0</v>
      </c>
      <c r="CK58" s="9">
        <v>146</v>
      </c>
      <c r="CL58" s="9">
        <v>3500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10</v>
      </c>
      <c r="CV58" s="8" t="s">
        <v>526</v>
      </c>
      <c r="CW58" s="8" t="s">
        <v>526</v>
      </c>
      <c r="CX58" s="4" t="s">
        <v>244</v>
      </c>
      <c r="CY58" s="9">
        <v>0</v>
      </c>
      <c r="CZ58" s="9">
        <v>90266.2</v>
      </c>
      <c r="DA58" s="9">
        <v>33560</v>
      </c>
      <c r="DB58" s="9"/>
      <c r="DC58" s="9"/>
      <c r="DD58" s="9">
        <v>981.5</v>
      </c>
      <c r="DE58" s="9">
        <v>6423.16</v>
      </c>
      <c r="DF58" s="9">
        <v>131230.9</v>
      </c>
      <c r="DG58" s="9">
        <v>64267</v>
      </c>
      <c r="DH58" s="9"/>
      <c r="DI58" s="9"/>
      <c r="DJ58" s="9"/>
      <c r="DK58" s="9"/>
      <c r="DL58" s="9"/>
      <c r="DM58" s="9"/>
      <c r="DN58" s="9"/>
      <c r="DO58" s="9"/>
      <c r="DP58" s="9"/>
      <c r="DQ58" s="9">
        <v>0</v>
      </c>
      <c r="DR58" s="9">
        <v>64267</v>
      </c>
    </row>
    <row r="59" spans="1:122" x14ac:dyDescent="0.35">
      <c r="A59" s="4" t="s">
        <v>359</v>
      </c>
      <c r="B59" s="4">
        <v>64</v>
      </c>
      <c r="C59" s="4" t="s">
        <v>360</v>
      </c>
      <c r="D59" s="4" t="s">
        <v>334</v>
      </c>
      <c r="E59" s="4" t="s">
        <v>256</v>
      </c>
      <c r="F59" s="4" t="s">
        <v>252</v>
      </c>
      <c r="G59" s="9">
        <v>4069</v>
      </c>
      <c r="H59" s="9">
        <v>1881</v>
      </c>
      <c r="I59" s="9">
        <v>5950</v>
      </c>
      <c r="J59" s="9">
        <v>396</v>
      </c>
      <c r="K59" s="9">
        <v>0</v>
      </c>
      <c r="L59" s="9">
        <v>0</v>
      </c>
      <c r="M59" s="9">
        <v>483</v>
      </c>
      <c r="N59" s="9">
        <v>9</v>
      </c>
      <c r="O59" s="9">
        <v>100</v>
      </c>
      <c r="P59" s="9">
        <v>11</v>
      </c>
      <c r="Q59" s="9">
        <v>0</v>
      </c>
      <c r="R59" s="9">
        <v>0</v>
      </c>
      <c r="S59" s="9">
        <v>0</v>
      </c>
      <c r="T59" s="9">
        <v>20</v>
      </c>
      <c r="U59" s="9">
        <v>29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4" t="s">
        <v>244</v>
      </c>
      <c r="AM59" s="4" t="s">
        <v>244</v>
      </c>
      <c r="AN59" s="4">
        <v>5</v>
      </c>
      <c r="AO59" s="4">
        <v>3</v>
      </c>
      <c r="AP59" s="4" t="s">
        <v>246</v>
      </c>
      <c r="AQ59" s="9">
        <v>2</v>
      </c>
      <c r="AR59" s="9">
        <v>14</v>
      </c>
      <c r="AS59" s="4" t="s">
        <v>245</v>
      </c>
      <c r="AT59" s="9">
        <v>1</v>
      </c>
      <c r="AU59" s="9">
        <v>0</v>
      </c>
      <c r="AV59" s="9">
        <v>0</v>
      </c>
      <c r="AW59" s="9">
        <v>1</v>
      </c>
      <c r="AX59" s="9">
        <v>0</v>
      </c>
      <c r="AY59" s="9">
        <v>0</v>
      </c>
      <c r="AZ59" s="9">
        <v>0</v>
      </c>
      <c r="BA59" s="9">
        <v>1</v>
      </c>
      <c r="BB59" s="9">
        <v>0</v>
      </c>
      <c r="BC59" s="9">
        <v>0</v>
      </c>
      <c r="BD59" s="9">
        <v>0</v>
      </c>
      <c r="BE59" s="9">
        <v>2</v>
      </c>
      <c r="BF59" s="9">
        <v>0</v>
      </c>
      <c r="BG59" s="9">
        <v>1</v>
      </c>
      <c r="BH59" s="4" t="s">
        <v>246</v>
      </c>
      <c r="BI59" s="4" t="s">
        <v>247</v>
      </c>
      <c r="BJ59" s="9">
        <v>17780</v>
      </c>
      <c r="BK59" s="9">
        <v>375</v>
      </c>
      <c r="BL59" s="9">
        <v>0</v>
      </c>
      <c r="BM59" s="9">
        <v>7365</v>
      </c>
      <c r="BN59" s="9">
        <v>7365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/>
      <c r="CF59" s="9">
        <v>0</v>
      </c>
      <c r="CG59" s="9">
        <v>0</v>
      </c>
      <c r="CH59" s="9">
        <v>36539</v>
      </c>
      <c r="CI59" s="9">
        <v>208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8" t="s">
        <v>526</v>
      </c>
      <c r="CW59" s="8" t="s">
        <v>526</v>
      </c>
      <c r="CX59" s="4" t="s">
        <v>246</v>
      </c>
      <c r="CY59" s="9">
        <v>300</v>
      </c>
      <c r="CZ59" s="9">
        <v>112721</v>
      </c>
      <c r="DA59" s="9">
        <v>161999</v>
      </c>
      <c r="DB59" s="9">
        <v>0</v>
      </c>
      <c r="DC59" s="9">
        <v>0</v>
      </c>
      <c r="DD59" s="9">
        <v>1165</v>
      </c>
      <c r="DE59" s="9">
        <v>8038</v>
      </c>
      <c r="DF59" s="9">
        <v>283923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17636</v>
      </c>
      <c r="DO59" s="9">
        <v>149.9</v>
      </c>
      <c r="DP59" s="9">
        <v>0</v>
      </c>
      <c r="DQ59" s="9">
        <v>17785.900000000001</v>
      </c>
      <c r="DR59" s="9">
        <v>17785.900000000001</v>
      </c>
    </row>
    <row r="60" spans="1:122" x14ac:dyDescent="0.35">
      <c r="A60" s="4" t="s">
        <v>361</v>
      </c>
      <c r="B60" s="4">
        <v>65</v>
      </c>
      <c r="C60" s="4" t="s">
        <v>362</v>
      </c>
      <c r="D60" s="4" t="s">
        <v>251</v>
      </c>
      <c r="E60" s="4" t="s">
        <v>242</v>
      </c>
      <c r="F60" s="4" t="s">
        <v>243</v>
      </c>
      <c r="G60" s="9">
        <v>11470</v>
      </c>
      <c r="H60" s="9">
        <v>810</v>
      </c>
      <c r="I60" s="9">
        <v>12280</v>
      </c>
      <c r="J60" s="9">
        <v>260</v>
      </c>
      <c r="K60" s="9"/>
      <c r="L60" s="9"/>
      <c r="M60" s="9"/>
      <c r="N60" s="9">
        <v>71</v>
      </c>
      <c r="O60" s="9">
        <v>941</v>
      </c>
      <c r="P60" s="9">
        <v>5</v>
      </c>
      <c r="Q60" s="9">
        <v>110</v>
      </c>
      <c r="R60" s="9">
        <v>828</v>
      </c>
      <c r="S60" s="9">
        <v>2</v>
      </c>
      <c r="T60" s="9">
        <v>3</v>
      </c>
      <c r="U60" s="9">
        <v>184</v>
      </c>
      <c r="V60" s="9">
        <v>34000</v>
      </c>
      <c r="W60" s="9">
        <v>2200</v>
      </c>
      <c r="X60" s="9">
        <v>1000</v>
      </c>
      <c r="Y60" s="9"/>
      <c r="Z60" s="9"/>
      <c r="AA60" s="9"/>
      <c r="AB60" s="9"/>
      <c r="AC60" s="9"/>
      <c r="AD60" s="9">
        <v>20</v>
      </c>
      <c r="AE60" s="9">
        <v>0</v>
      </c>
      <c r="AF60" s="9"/>
      <c r="AG60" s="9">
        <v>8</v>
      </c>
      <c r="AH60" s="9">
        <v>340</v>
      </c>
      <c r="AI60" s="9">
        <v>0</v>
      </c>
      <c r="AJ60" s="9">
        <v>0</v>
      </c>
      <c r="AK60" s="9">
        <v>0</v>
      </c>
      <c r="AL60" s="4" t="s">
        <v>244</v>
      </c>
      <c r="AM60" s="4" t="s">
        <v>244</v>
      </c>
      <c r="AN60" s="4">
        <v>12</v>
      </c>
      <c r="AO60" s="4">
        <v>6</v>
      </c>
      <c r="AP60" s="4" t="s">
        <v>244</v>
      </c>
      <c r="AQ60" s="9"/>
      <c r="AR60" s="9"/>
      <c r="AS60" s="4" t="s">
        <v>245</v>
      </c>
      <c r="AT60" s="9">
        <v>1</v>
      </c>
      <c r="AU60" s="9"/>
      <c r="AV60" s="9"/>
      <c r="AW60" s="9">
        <v>1</v>
      </c>
      <c r="AX60" s="9"/>
      <c r="AY60" s="9"/>
      <c r="AZ60" s="9"/>
      <c r="BA60" s="9">
        <v>1</v>
      </c>
      <c r="BB60" s="9">
        <v>2</v>
      </c>
      <c r="BC60" s="9"/>
      <c r="BD60" s="9">
        <v>2</v>
      </c>
      <c r="BE60" s="9"/>
      <c r="BF60" s="9"/>
      <c r="BG60" s="9">
        <v>1</v>
      </c>
      <c r="BH60" s="4" t="s">
        <v>246</v>
      </c>
      <c r="BI60" s="4" t="s">
        <v>247</v>
      </c>
      <c r="BJ60" s="9">
        <v>10761</v>
      </c>
      <c r="BK60" s="9">
        <v>39</v>
      </c>
      <c r="BL60" s="9">
        <v>3</v>
      </c>
      <c r="BM60" s="9">
        <v>5069</v>
      </c>
      <c r="BN60" s="9">
        <v>5540</v>
      </c>
      <c r="BO60" s="9">
        <v>235</v>
      </c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>
        <v>2750</v>
      </c>
      <c r="CC60" s="9">
        <v>0</v>
      </c>
      <c r="CD60" s="9">
        <v>0</v>
      </c>
      <c r="CE60" s="9">
        <v>2056</v>
      </c>
      <c r="CF60" s="9">
        <v>73</v>
      </c>
      <c r="CG60" s="9">
        <v>0</v>
      </c>
      <c r="CH60" s="9">
        <v>35146</v>
      </c>
      <c r="CI60" s="9">
        <v>25</v>
      </c>
      <c r="CJ60" s="9">
        <v>5</v>
      </c>
      <c r="CK60" s="9">
        <v>19256</v>
      </c>
      <c r="CL60" s="9">
        <v>22215</v>
      </c>
      <c r="CM60" s="9">
        <v>2890</v>
      </c>
      <c r="CN60" s="9">
        <v>567</v>
      </c>
      <c r="CO60" s="9">
        <v>0</v>
      </c>
      <c r="CP60" s="9"/>
      <c r="CQ60" s="9">
        <v>521</v>
      </c>
      <c r="CR60" s="9">
        <v>73</v>
      </c>
      <c r="CS60" s="9"/>
      <c r="CT60" s="9">
        <v>5</v>
      </c>
      <c r="CU60" s="9">
        <v>12</v>
      </c>
      <c r="CV60" s="4">
        <v>5</v>
      </c>
      <c r="CW60" s="4">
        <v>6.6</v>
      </c>
      <c r="CX60" s="4" t="s">
        <v>246</v>
      </c>
      <c r="CY60" s="9">
        <v>562</v>
      </c>
      <c r="CZ60" s="9">
        <v>286060</v>
      </c>
      <c r="DA60" s="9">
        <v>54567</v>
      </c>
      <c r="DB60" s="9"/>
      <c r="DC60" s="9">
        <v>543</v>
      </c>
      <c r="DD60" s="9">
        <v>9542</v>
      </c>
      <c r="DE60" s="9">
        <v>113922</v>
      </c>
      <c r="DF60" s="9">
        <v>464634</v>
      </c>
      <c r="DG60" s="9">
        <v>168633</v>
      </c>
      <c r="DH60" s="9">
        <v>100000</v>
      </c>
      <c r="DI60" s="9">
        <v>40000</v>
      </c>
      <c r="DJ60" s="9">
        <v>20000</v>
      </c>
      <c r="DK60" s="9"/>
      <c r="DL60" s="9"/>
      <c r="DM60" s="9"/>
      <c r="DN60" s="9">
        <v>119331</v>
      </c>
      <c r="DO60" s="9">
        <v>32928</v>
      </c>
      <c r="DP60" s="9"/>
      <c r="DQ60" s="9">
        <v>152259</v>
      </c>
      <c r="DR60" s="9">
        <v>480892</v>
      </c>
    </row>
    <row r="61" spans="1:122" x14ac:dyDescent="0.35">
      <c r="A61" s="4" t="s">
        <v>363</v>
      </c>
      <c r="B61" s="4">
        <v>66</v>
      </c>
      <c r="C61" s="4" t="s">
        <v>364</v>
      </c>
      <c r="D61" s="4" t="s">
        <v>365</v>
      </c>
      <c r="E61" s="4" t="s">
        <v>288</v>
      </c>
      <c r="F61" s="4" t="s">
        <v>252</v>
      </c>
      <c r="G61" s="9">
        <v>41212</v>
      </c>
      <c r="H61" s="9">
        <v>50895</v>
      </c>
      <c r="I61" s="9">
        <v>92107</v>
      </c>
      <c r="J61" s="9">
        <v>12583</v>
      </c>
      <c r="K61" s="9">
        <v>3608</v>
      </c>
      <c r="L61" s="9">
        <v>7610</v>
      </c>
      <c r="M61" s="9">
        <v>1654</v>
      </c>
      <c r="N61" s="9">
        <v>479</v>
      </c>
      <c r="O61" s="9">
        <v>9157</v>
      </c>
      <c r="P61" s="9">
        <v>208</v>
      </c>
      <c r="Q61" s="9">
        <v>43</v>
      </c>
      <c r="R61" s="9">
        <v>1615</v>
      </c>
      <c r="S61" s="9">
        <v>0</v>
      </c>
      <c r="T61" s="9">
        <v>142</v>
      </c>
      <c r="U61" s="9">
        <v>664</v>
      </c>
      <c r="V61" s="9">
        <v>205720</v>
      </c>
      <c r="W61" s="9">
        <v>8670</v>
      </c>
      <c r="X61" s="9">
        <v>6370</v>
      </c>
      <c r="Y61" s="9">
        <v>376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16</v>
      </c>
      <c r="AF61" s="9">
        <v>890</v>
      </c>
      <c r="AG61" s="9">
        <v>8</v>
      </c>
      <c r="AH61" s="9">
        <v>4363</v>
      </c>
      <c r="AI61" s="9">
        <v>0</v>
      </c>
      <c r="AJ61" s="9">
        <v>23</v>
      </c>
      <c r="AK61" s="9">
        <v>0</v>
      </c>
      <c r="AL61" s="4" t="s">
        <v>244</v>
      </c>
      <c r="AM61" s="4" t="s">
        <v>246</v>
      </c>
      <c r="AN61" s="4">
        <v>15</v>
      </c>
      <c r="AO61" s="4">
        <v>0</v>
      </c>
      <c r="AP61" s="4" t="s">
        <v>246</v>
      </c>
      <c r="AQ61" s="9">
        <v>1</v>
      </c>
      <c r="AR61" s="9">
        <v>9</v>
      </c>
      <c r="AS61" s="4" t="s">
        <v>245</v>
      </c>
      <c r="AT61" s="9">
        <v>2</v>
      </c>
      <c r="AU61" s="9"/>
      <c r="AV61" s="9">
        <v>4</v>
      </c>
      <c r="AW61" s="9">
        <v>6</v>
      </c>
      <c r="AX61" s="9">
        <v>4</v>
      </c>
      <c r="AY61" s="9">
        <v>0</v>
      </c>
      <c r="AZ61" s="9">
        <v>0</v>
      </c>
      <c r="BA61" s="9">
        <v>6</v>
      </c>
      <c r="BB61" s="9">
        <v>0</v>
      </c>
      <c r="BC61" s="9"/>
      <c r="BD61" s="9"/>
      <c r="BE61" s="9"/>
      <c r="BF61" s="9"/>
      <c r="BG61" s="9"/>
      <c r="BH61" s="4" t="s">
        <v>246</v>
      </c>
      <c r="BI61" s="4" t="s">
        <v>247</v>
      </c>
      <c r="BJ61" s="9">
        <v>73299</v>
      </c>
      <c r="BK61" s="9">
        <v>249</v>
      </c>
      <c r="BL61" s="9">
        <v>0</v>
      </c>
      <c r="BM61" s="9">
        <v>47810</v>
      </c>
      <c r="BN61" s="9">
        <v>24224</v>
      </c>
      <c r="BO61" s="9">
        <v>568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/>
      <c r="CC61" s="9"/>
      <c r="CD61" s="9"/>
      <c r="CE61" s="9"/>
      <c r="CF61" s="9"/>
      <c r="CG61" s="9"/>
      <c r="CH61" s="9">
        <v>856051</v>
      </c>
      <c r="CI61" s="9">
        <v>2310</v>
      </c>
      <c r="CJ61" s="9">
        <v>0</v>
      </c>
      <c r="CK61" s="9">
        <v>147943</v>
      </c>
      <c r="CL61" s="9">
        <v>105427</v>
      </c>
      <c r="CM61" s="9">
        <v>13036</v>
      </c>
      <c r="CN61" s="9">
        <v>589</v>
      </c>
      <c r="CO61" s="9">
        <v>8</v>
      </c>
      <c r="CP61" s="9">
        <v>0</v>
      </c>
      <c r="CQ61" s="9">
        <v>115</v>
      </c>
      <c r="CR61" s="9">
        <v>115</v>
      </c>
      <c r="CS61" s="9">
        <v>18</v>
      </c>
      <c r="CT61" s="9">
        <v>0</v>
      </c>
      <c r="CU61" s="9">
        <v>0</v>
      </c>
      <c r="CV61" s="4">
        <v>21.6</v>
      </c>
      <c r="CW61" s="4">
        <v>22.1</v>
      </c>
      <c r="CX61" s="4" t="s">
        <v>244</v>
      </c>
      <c r="CY61" s="9"/>
      <c r="CZ61" s="9">
        <v>1148990</v>
      </c>
      <c r="DA61" s="9">
        <v>1785655</v>
      </c>
      <c r="DB61" s="9">
        <v>0</v>
      </c>
      <c r="DC61" s="9">
        <v>152961</v>
      </c>
      <c r="DD61" s="9">
        <v>27466</v>
      </c>
      <c r="DE61" s="9">
        <v>213389</v>
      </c>
      <c r="DF61" s="9">
        <v>3328461</v>
      </c>
      <c r="DG61" s="9">
        <v>741847</v>
      </c>
      <c r="DH61" s="9">
        <v>1090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294055</v>
      </c>
      <c r="DO61" s="9">
        <v>8077</v>
      </c>
      <c r="DP61" s="9">
        <v>102640</v>
      </c>
      <c r="DQ61" s="9">
        <v>404772</v>
      </c>
      <c r="DR61" s="9">
        <v>1147709</v>
      </c>
    </row>
    <row r="62" spans="1:122" x14ac:dyDescent="0.35">
      <c r="A62" s="4" t="s">
        <v>366</v>
      </c>
      <c r="B62" s="4">
        <v>67</v>
      </c>
      <c r="C62" s="4" t="s">
        <v>364</v>
      </c>
      <c r="D62" s="4" t="s">
        <v>365</v>
      </c>
      <c r="E62" s="4" t="s">
        <v>288</v>
      </c>
      <c r="F62" s="4" t="s">
        <v>252</v>
      </c>
      <c r="G62" s="9">
        <v>28074</v>
      </c>
      <c r="H62" s="9">
        <v>40411</v>
      </c>
      <c r="I62" s="9">
        <v>68485</v>
      </c>
      <c r="J62" s="9">
        <v>10250</v>
      </c>
      <c r="K62" s="9">
        <v>2464</v>
      </c>
      <c r="L62" s="9">
        <v>1387</v>
      </c>
      <c r="M62" s="9">
        <v>0</v>
      </c>
      <c r="N62" s="9">
        <v>256</v>
      </c>
      <c r="O62" s="9">
        <v>4446</v>
      </c>
      <c r="P62" s="9">
        <v>90</v>
      </c>
      <c r="Q62" s="9">
        <v>86</v>
      </c>
      <c r="R62" s="9">
        <v>1183</v>
      </c>
      <c r="S62" s="9">
        <v>63</v>
      </c>
      <c r="T62" s="9">
        <v>16</v>
      </c>
      <c r="U62" s="9">
        <v>358</v>
      </c>
      <c r="V62" s="9">
        <v>136060</v>
      </c>
      <c r="W62" s="9">
        <v>3480</v>
      </c>
      <c r="X62" s="9">
        <v>2166</v>
      </c>
      <c r="Y62" s="9">
        <v>391</v>
      </c>
      <c r="Z62" s="9"/>
      <c r="AA62" s="9"/>
      <c r="AB62" s="9"/>
      <c r="AC62" s="9"/>
      <c r="AD62" s="9"/>
      <c r="AE62" s="9">
        <v>11</v>
      </c>
      <c r="AF62" s="9">
        <v>409</v>
      </c>
      <c r="AG62" s="9">
        <v>1</v>
      </c>
      <c r="AH62" s="9">
        <v>33</v>
      </c>
      <c r="AI62" s="9">
        <v>0</v>
      </c>
      <c r="AJ62" s="9">
        <v>13</v>
      </c>
      <c r="AK62" s="9">
        <v>0</v>
      </c>
      <c r="AL62" s="4" t="s">
        <v>244</v>
      </c>
      <c r="AM62" s="4" t="s">
        <v>246</v>
      </c>
      <c r="AN62" s="4">
        <v>15</v>
      </c>
      <c r="AO62" s="4">
        <v>0</v>
      </c>
      <c r="AP62" s="4" t="s">
        <v>246</v>
      </c>
      <c r="AQ62" s="9">
        <v>1</v>
      </c>
      <c r="AR62" s="9">
        <v>9</v>
      </c>
      <c r="AS62" s="4" t="s">
        <v>245</v>
      </c>
      <c r="AT62" s="9">
        <v>1</v>
      </c>
      <c r="AU62" s="9">
        <v>0</v>
      </c>
      <c r="AV62" s="9">
        <v>0</v>
      </c>
      <c r="AW62" s="9">
        <v>1</v>
      </c>
      <c r="AX62" s="9">
        <v>0</v>
      </c>
      <c r="AY62" s="9">
        <v>0</v>
      </c>
      <c r="AZ62" s="9">
        <v>0</v>
      </c>
      <c r="BA62" s="9">
        <v>1</v>
      </c>
      <c r="BB62" s="9">
        <v>0</v>
      </c>
      <c r="BC62" s="9">
        <v>0</v>
      </c>
      <c r="BD62" s="9">
        <v>0</v>
      </c>
      <c r="BE62" s="9">
        <v>0</v>
      </c>
      <c r="BF62" s="9">
        <v>1</v>
      </c>
      <c r="BG62" s="9">
        <v>0</v>
      </c>
      <c r="BH62" s="4" t="s">
        <v>244</v>
      </c>
      <c r="BI62" s="4" t="s">
        <v>247</v>
      </c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>
        <v>1042205</v>
      </c>
      <c r="CC62" s="9">
        <v>74162</v>
      </c>
      <c r="CD62" s="9">
        <v>0</v>
      </c>
      <c r="CE62" s="9">
        <v>592981</v>
      </c>
      <c r="CF62" s="9">
        <v>3045</v>
      </c>
      <c r="CG62" s="9">
        <v>3045</v>
      </c>
      <c r="CH62" s="9">
        <v>19916</v>
      </c>
      <c r="CI62" s="9">
        <v>0</v>
      </c>
      <c r="CJ62" s="9">
        <v>0</v>
      </c>
      <c r="CK62" s="9">
        <v>19916</v>
      </c>
      <c r="CL62" s="9">
        <v>19916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543</v>
      </c>
      <c r="CU62" s="9">
        <v>0</v>
      </c>
      <c r="CV62" s="4">
        <v>12.6</v>
      </c>
      <c r="CW62" s="4">
        <v>13.9</v>
      </c>
      <c r="CX62" s="4" t="s">
        <v>244</v>
      </c>
      <c r="CY62" s="9">
        <v>0</v>
      </c>
      <c r="CZ62" s="9">
        <v>743799</v>
      </c>
      <c r="DA62" s="9">
        <v>1308650</v>
      </c>
      <c r="DB62" s="9"/>
      <c r="DC62" s="9">
        <v>112943</v>
      </c>
      <c r="DD62" s="9">
        <v>16184</v>
      </c>
      <c r="DE62" s="9">
        <v>133896</v>
      </c>
      <c r="DF62" s="9">
        <v>2315472</v>
      </c>
      <c r="DG62" s="9">
        <v>406270</v>
      </c>
      <c r="DH62" s="9">
        <v>70882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197937</v>
      </c>
      <c r="DO62" s="9">
        <v>22487</v>
      </c>
      <c r="DP62" s="9">
        <v>75260</v>
      </c>
      <c r="DQ62" s="9">
        <v>295684</v>
      </c>
      <c r="DR62" s="9">
        <v>772836</v>
      </c>
    </row>
    <row r="63" spans="1:122" x14ac:dyDescent="0.35">
      <c r="A63" s="4" t="s">
        <v>367</v>
      </c>
      <c r="B63" s="4">
        <v>68</v>
      </c>
      <c r="C63" s="4" t="s">
        <v>364</v>
      </c>
      <c r="D63" s="4" t="s">
        <v>365</v>
      </c>
      <c r="E63" s="4" t="s">
        <v>288</v>
      </c>
      <c r="F63" s="4" t="s">
        <v>252</v>
      </c>
      <c r="G63" s="9">
        <v>17303</v>
      </c>
      <c r="H63" s="9">
        <v>17017</v>
      </c>
      <c r="I63" s="9">
        <v>34320</v>
      </c>
      <c r="J63" s="9">
        <v>3472</v>
      </c>
      <c r="K63" s="9">
        <v>35229</v>
      </c>
      <c r="L63" s="9">
        <v>1070</v>
      </c>
      <c r="M63" s="9">
        <v>138477</v>
      </c>
      <c r="N63" s="9">
        <v>186</v>
      </c>
      <c r="O63" s="9">
        <v>3227</v>
      </c>
      <c r="P63" s="9">
        <v>102</v>
      </c>
      <c r="Q63" s="9">
        <v>122</v>
      </c>
      <c r="R63" s="9">
        <v>2258</v>
      </c>
      <c r="S63" s="9">
        <v>0</v>
      </c>
      <c r="T63" s="9">
        <v>104</v>
      </c>
      <c r="U63" s="9">
        <v>412</v>
      </c>
      <c r="V63" s="9">
        <v>37605</v>
      </c>
      <c r="W63" s="9">
        <v>2749</v>
      </c>
      <c r="X63" s="9">
        <v>7322</v>
      </c>
      <c r="Y63" s="9">
        <v>65</v>
      </c>
      <c r="Z63" s="9">
        <v>0</v>
      </c>
      <c r="AA63" s="9">
        <v>0</v>
      </c>
      <c r="AB63" s="9">
        <v>0</v>
      </c>
      <c r="AC63" s="9">
        <v>0</v>
      </c>
      <c r="AD63" s="9">
        <v>656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4" t="s">
        <v>244</v>
      </c>
      <c r="AM63" s="4" t="s">
        <v>246</v>
      </c>
      <c r="AN63" s="4">
        <v>10</v>
      </c>
      <c r="AO63" s="4">
        <v>0</v>
      </c>
      <c r="AP63" s="4" t="s">
        <v>246</v>
      </c>
      <c r="AQ63" s="9">
        <v>4</v>
      </c>
      <c r="AR63" s="9">
        <v>32</v>
      </c>
      <c r="AS63" s="4" t="s">
        <v>245</v>
      </c>
      <c r="AT63" s="9">
        <v>3</v>
      </c>
      <c r="AU63" s="9">
        <v>1</v>
      </c>
      <c r="AV63" s="9">
        <v>0</v>
      </c>
      <c r="AW63" s="9">
        <v>4</v>
      </c>
      <c r="AX63" s="9">
        <v>4</v>
      </c>
      <c r="AY63" s="9">
        <v>0</v>
      </c>
      <c r="AZ63" s="9">
        <v>0</v>
      </c>
      <c r="BA63" s="9">
        <v>4</v>
      </c>
      <c r="BB63" s="9">
        <v>0</v>
      </c>
      <c r="BC63" s="9"/>
      <c r="BD63" s="9"/>
      <c r="BE63" s="9"/>
      <c r="BF63" s="9"/>
      <c r="BG63" s="9"/>
      <c r="BH63" s="4" t="s">
        <v>246</v>
      </c>
      <c r="BI63" s="4" t="s">
        <v>247</v>
      </c>
      <c r="BJ63" s="9"/>
      <c r="BK63" s="9"/>
      <c r="BL63" s="9"/>
      <c r="BM63" s="9"/>
      <c r="BN63" s="9"/>
      <c r="BO63" s="9"/>
      <c r="BP63" s="9">
        <v>8152</v>
      </c>
      <c r="BQ63" s="9">
        <v>47</v>
      </c>
      <c r="BR63" s="9">
        <v>0</v>
      </c>
      <c r="BS63" s="9">
        <v>8137</v>
      </c>
      <c r="BT63" s="9">
        <v>8137</v>
      </c>
      <c r="BU63" s="9">
        <v>186</v>
      </c>
      <c r="BV63" s="9">
        <v>152</v>
      </c>
      <c r="BW63" s="9">
        <v>4</v>
      </c>
      <c r="BX63" s="9">
        <v>0</v>
      </c>
      <c r="BY63" s="9">
        <v>152</v>
      </c>
      <c r="BZ63" s="9">
        <v>152</v>
      </c>
      <c r="CA63" s="9">
        <v>42</v>
      </c>
      <c r="CB63" s="9"/>
      <c r="CC63" s="9"/>
      <c r="CD63" s="9"/>
      <c r="CE63" s="9"/>
      <c r="CF63" s="9"/>
      <c r="CG63" s="9"/>
      <c r="CH63" s="9">
        <v>49938</v>
      </c>
      <c r="CI63" s="9">
        <v>978</v>
      </c>
      <c r="CJ63" s="9">
        <v>0</v>
      </c>
      <c r="CK63" s="9">
        <v>10854</v>
      </c>
      <c r="CL63" s="9">
        <v>21630</v>
      </c>
      <c r="CM63" s="9">
        <v>0</v>
      </c>
      <c r="CN63" s="9">
        <v>99</v>
      </c>
      <c r="CO63" s="9">
        <v>0</v>
      </c>
      <c r="CP63" s="9">
        <v>0</v>
      </c>
      <c r="CQ63" s="9">
        <v>0</v>
      </c>
      <c r="CR63" s="9">
        <v>64</v>
      </c>
      <c r="CS63" s="9">
        <v>0</v>
      </c>
      <c r="CT63" s="9">
        <v>8</v>
      </c>
      <c r="CU63" s="9">
        <v>107</v>
      </c>
      <c r="CV63" s="4">
        <v>10</v>
      </c>
      <c r="CW63" s="4">
        <v>13.4</v>
      </c>
      <c r="CX63" s="4" t="s">
        <v>244</v>
      </c>
      <c r="CY63" s="9">
        <v>0</v>
      </c>
      <c r="CZ63" s="9">
        <v>708042</v>
      </c>
      <c r="DA63" s="9">
        <v>767964</v>
      </c>
      <c r="DB63" s="9">
        <v>71702</v>
      </c>
      <c r="DC63" s="9">
        <v>132285</v>
      </c>
      <c r="DD63" s="9">
        <v>23183</v>
      </c>
      <c r="DE63" s="9">
        <v>326181</v>
      </c>
      <c r="DF63" s="9">
        <v>2029357</v>
      </c>
      <c r="DG63" s="9">
        <v>287464</v>
      </c>
      <c r="DH63" s="9">
        <v>55876</v>
      </c>
      <c r="DI63" s="9"/>
      <c r="DJ63" s="9">
        <v>9387</v>
      </c>
      <c r="DK63" s="9"/>
      <c r="DL63" s="9"/>
      <c r="DM63" s="9"/>
      <c r="DN63" s="9">
        <v>162456</v>
      </c>
      <c r="DO63" s="9">
        <v>1636</v>
      </c>
      <c r="DP63" s="9">
        <v>47793</v>
      </c>
      <c r="DQ63" s="9">
        <v>211885</v>
      </c>
      <c r="DR63" s="9">
        <v>564612</v>
      </c>
    </row>
    <row r="64" spans="1:122" x14ac:dyDescent="0.35">
      <c r="A64" s="4" t="s">
        <v>368</v>
      </c>
      <c r="B64" s="4">
        <v>70</v>
      </c>
      <c r="C64" s="4" t="s">
        <v>369</v>
      </c>
      <c r="D64" s="4" t="s">
        <v>291</v>
      </c>
      <c r="E64" s="4" t="s">
        <v>288</v>
      </c>
      <c r="F64" s="4" t="s">
        <v>252</v>
      </c>
      <c r="G64" s="9">
        <v>51797</v>
      </c>
      <c r="H64" s="9">
        <v>66679</v>
      </c>
      <c r="I64" s="9">
        <v>118476</v>
      </c>
      <c r="J64" s="9">
        <v>1257</v>
      </c>
      <c r="K64" s="9">
        <v>6656</v>
      </c>
      <c r="L64" s="9">
        <v>48</v>
      </c>
      <c r="M64" s="9"/>
      <c r="N64" s="9">
        <v>315</v>
      </c>
      <c r="O64" s="9">
        <v>2964</v>
      </c>
      <c r="P64" s="9">
        <v>59</v>
      </c>
      <c r="Q64" s="9">
        <v>25</v>
      </c>
      <c r="R64" s="9">
        <v>496</v>
      </c>
      <c r="S64" s="9">
        <v>17</v>
      </c>
      <c r="T64" s="9">
        <v>102</v>
      </c>
      <c r="U64" s="9">
        <v>442</v>
      </c>
      <c r="V64" s="9">
        <v>104805</v>
      </c>
      <c r="W64" s="9">
        <v>9124</v>
      </c>
      <c r="X64" s="9">
        <v>5638</v>
      </c>
      <c r="Y64" s="9">
        <v>750</v>
      </c>
      <c r="Z64" s="9"/>
      <c r="AA64" s="9">
        <v>194</v>
      </c>
      <c r="AB64" s="9"/>
      <c r="AC64" s="9"/>
      <c r="AD64" s="9"/>
      <c r="AE64" s="9">
        <v>4</v>
      </c>
      <c r="AF64" s="9">
        <v>2479</v>
      </c>
      <c r="AG64" s="9"/>
      <c r="AH64" s="9"/>
      <c r="AI64" s="9"/>
      <c r="AJ64" s="9"/>
      <c r="AK64" s="9"/>
      <c r="AL64" s="4" t="s">
        <v>244</v>
      </c>
      <c r="AM64" s="4" t="s">
        <v>246</v>
      </c>
      <c r="AN64" s="4">
        <v>15</v>
      </c>
      <c r="AO64" s="4">
        <v>0</v>
      </c>
      <c r="AP64" s="4" t="s">
        <v>246</v>
      </c>
      <c r="AQ64" s="9"/>
      <c r="AR64" s="9">
        <v>144</v>
      </c>
      <c r="AS64" s="4" t="s">
        <v>245</v>
      </c>
      <c r="AT64" s="9">
        <v>5</v>
      </c>
      <c r="AU64" s="9">
        <v>2</v>
      </c>
      <c r="AV64" s="9">
        <v>6</v>
      </c>
      <c r="AW64" s="9">
        <v>13</v>
      </c>
      <c r="AX64" s="9">
        <v>8</v>
      </c>
      <c r="AY64" s="9"/>
      <c r="AZ64" s="9"/>
      <c r="BA64" s="9">
        <v>13</v>
      </c>
      <c r="BB64" s="9"/>
      <c r="BC64" s="9"/>
      <c r="BD64" s="9"/>
      <c r="BE64" s="9"/>
      <c r="BF64" s="9"/>
      <c r="BG64" s="9"/>
      <c r="BH64" s="4" t="s">
        <v>246</v>
      </c>
      <c r="BI64" s="4" t="s">
        <v>247</v>
      </c>
      <c r="BJ64" s="9">
        <v>37500</v>
      </c>
      <c r="BK64" s="9">
        <v>133</v>
      </c>
      <c r="BL64" s="9">
        <v>81</v>
      </c>
      <c r="BM64" s="9">
        <v>35236</v>
      </c>
      <c r="BN64" s="9">
        <v>19615</v>
      </c>
      <c r="BO64" s="9">
        <v>4642</v>
      </c>
      <c r="BP64" s="9"/>
      <c r="BQ64" s="9"/>
      <c r="BR64" s="9"/>
      <c r="BS64" s="9"/>
      <c r="BT64" s="9"/>
      <c r="BU64" s="9"/>
      <c r="BV64" s="9">
        <v>1732</v>
      </c>
      <c r="BW64" s="9">
        <v>8</v>
      </c>
      <c r="BX64" s="9">
        <v>75</v>
      </c>
      <c r="BY64" s="9">
        <v>1599</v>
      </c>
      <c r="BZ64" s="9"/>
      <c r="CA64" s="9"/>
      <c r="CB64" s="9"/>
      <c r="CC64" s="9"/>
      <c r="CD64" s="9"/>
      <c r="CE64" s="9"/>
      <c r="CF64" s="9"/>
      <c r="CG64" s="9"/>
      <c r="CH64" s="9">
        <v>700000</v>
      </c>
      <c r="CI64" s="9">
        <v>594</v>
      </c>
      <c r="CJ64" s="9"/>
      <c r="CK64" s="9">
        <v>105528</v>
      </c>
      <c r="CL64" s="9">
        <v>37368</v>
      </c>
      <c r="CM64" s="9">
        <v>4666</v>
      </c>
      <c r="CN64" s="9">
        <v>411</v>
      </c>
      <c r="CO64" s="9">
        <v>2</v>
      </c>
      <c r="CP64" s="9">
        <v>7</v>
      </c>
      <c r="CQ64" s="9">
        <v>411</v>
      </c>
      <c r="CR64" s="9">
        <v>21</v>
      </c>
      <c r="CS64" s="9"/>
      <c r="CT64" s="9"/>
      <c r="CU64" s="9"/>
      <c r="CV64" s="4">
        <v>16.2</v>
      </c>
      <c r="CW64" s="4">
        <v>19.100000000000001</v>
      </c>
      <c r="CX64" s="4" t="s">
        <v>246</v>
      </c>
      <c r="CY64" s="9">
        <v>142</v>
      </c>
      <c r="CZ64" s="9">
        <v>1451110</v>
      </c>
      <c r="DA64" s="9">
        <v>1793415</v>
      </c>
      <c r="DB64" s="9"/>
      <c r="DC64" s="9"/>
      <c r="DD64" s="9">
        <v>50000</v>
      </c>
      <c r="DE64" s="9"/>
      <c r="DF64" s="9">
        <v>3294525</v>
      </c>
      <c r="DG64" s="9">
        <v>743497</v>
      </c>
      <c r="DH64" s="9">
        <v>46338</v>
      </c>
      <c r="DI64" s="9"/>
      <c r="DJ64" s="9"/>
      <c r="DK64" s="9"/>
      <c r="DL64" s="9"/>
      <c r="DM64" s="9"/>
      <c r="DN64" s="9">
        <v>240493</v>
      </c>
      <c r="DO64" s="9">
        <v>353443</v>
      </c>
      <c r="DP64" s="9">
        <v>41534</v>
      </c>
      <c r="DQ64" s="9">
        <v>635470</v>
      </c>
      <c r="DR64" s="9">
        <v>1425305</v>
      </c>
    </row>
    <row r="65" spans="1:122" x14ac:dyDescent="0.35">
      <c r="A65" s="4" t="s">
        <v>370</v>
      </c>
      <c r="B65" s="4">
        <v>1494</v>
      </c>
      <c r="C65" s="4" t="s">
        <v>371</v>
      </c>
      <c r="D65" s="4" t="s">
        <v>298</v>
      </c>
      <c r="E65" s="4" t="s">
        <v>288</v>
      </c>
      <c r="F65" s="4" t="s">
        <v>252</v>
      </c>
      <c r="G65" s="9">
        <v>77900</v>
      </c>
      <c r="H65" s="9">
        <v>51637</v>
      </c>
      <c r="I65" s="9">
        <v>129537</v>
      </c>
      <c r="J65" s="9">
        <v>14683</v>
      </c>
      <c r="K65" s="9">
        <v>1231</v>
      </c>
      <c r="L65" s="9">
        <v>280</v>
      </c>
      <c r="M65" s="9">
        <v>3428</v>
      </c>
      <c r="N65" s="9">
        <v>454</v>
      </c>
      <c r="O65" s="9">
        <v>6702</v>
      </c>
      <c r="P65" s="9">
        <v>97</v>
      </c>
      <c r="Q65" s="9">
        <v>129</v>
      </c>
      <c r="R65" s="9">
        <v>2222</v>
      </c>
      <c r="S65" s="9">
        <v>90</v>
      </c>
      <c r="T65" s="9">
        <v>80</v>
      </c>
      <c r="U65" s="9">
        <v>663</v>
      </c>
      <c r="V65" s="9">
        <v>497944</v>
      </c>
      <c r="W65" s="9">
        <v>12684</v>
      </c>
      <c r="X65" s="9">
        <v>19667</v>
      </c>
      <c r="Y65" s="9">
        <v>190</v>
      </c>
      <c r="Z65" s="9">
        <v>0</v>
      </c>
      <c r="AA65" s="9">
        <v>178</v>
      </c>
      <c r="AB65" s="9">
        <v>0</v>
      </c>
      <c r="AC65" s="9">
        <v>0</v>
      </c>
      <c r="AD65" s="9">
        <v>960</v>
      </c>
      <c r="AE65" s="9">
        <v>4</v>
      </c>
      <c r="AF65" s="9">
        <v>254</v>
      </c>
      <c r="AG65" s="9">
        <v>5</v>
      </c>
      <c r="AH65" s="9">
        <v>1308</v>
      </c>
      <c r="AI65" s="9">
        <v>1</v>
      </c>
      <c r="AJ65" s="9">
        <v>12</v>
      </c>
      <c r="AK65" s="9">
        <v>0</v>
      </c>
      <c r="AL65" s="4" t="s">
        <v>244</v>
      </c>
      <c r="AM65" s="4" t="s">
        <v>246</v>
      </c>
      <c r="AN65" s="4">
        <v>18</v>
      </c>
      <c r="AO65" s="4">
        <v>0</v>
      </c>
      <c r="AP65" s="4" t="s">
        <v>246</v>
      </c>
      <c r="AQ65" s="9">
        <v>10</v>
      </c>
      <c r="AR65" s="9">
        <v>80</v>
      </c>
      <c r="AS65" s="4" t="s">
        <v>245</v>
      </c>
      <c r="AT65" s="9">
        <v>8</v>
      </c>
      <c r="AU65" s="9">
        <v>2</v>
      </c>
      <c r="AV65" s="9">
        <v>0</v>
      </c>
      <c r="AW65" s="9">
        <v>10</v>
      </c>
      <c r="AX65" s="9">
        <v>7</v>
      </c>
      <c r="AY65" s="9">
        <v>0</v>
      </c>
      <c r="AZ65" s="9">
        <v>0</v>
      </c>
      <c r="BA65" s="9">
        <v>10</v>
      </c>
      <c r="BB65" s="9">
        <v>3</v>
      </c>
      <c r="BC65" s="9">
        <v>1</v>
      </c>
      <c r="BD65" s="9"/>
      <c r="BE65" s="9"/>
      <c r="BF65" s="9"/>
      <c r="BG65" s="9"/>
      <c r="BH65" s="4" t="s">
        <v>246</v>
      </c>
      <c r="BI65" s="4" t="s">
        <v>247</v>
      </c>
      <c r="BJ65" s="9">
        <v>165740</v>
      </c>
      <c r="BK65" s="9">
        <v>1316</v>
      </c>
      <c r="BL65" s="9">
        <v>0</v>
      </c>
      <c r="BM65" s="9">
        <v>157840</v>
      </c>
      <c r="BN65" s="9">
        <v>51606</v>
      </c>
      <c r="BO65" s="9">
        <v>10549</v>
      </c>
      <c r="BP65" s="9">
        <v>8497</v>
      </c>
      <c r="BQ65" s="9">
        <v>75</v>
      </c>
      <c r="BR65" s="9">
        <v>280</v>
      </c>
      <c r="BS65" s="9">
        <v>8291</v>
      </c>
      <c r="BT65" s="9">
        <v>6782</v>
      </c>
      <c r="BU65" s="9">
        <v>1746</v>
      </c>
      <c r="BV65" s="9">
        <v>104</v>
      </c>
      <c r="BW65" s="9">
        <v>1</v>
      </c>
      <c r="BX65" s="9">
        <v>0</v>
      </c>
      <c r="BY65" s="9">
        <v>104</v>
      </c>
      <c r="BZ65" s="9">
        <v>104</v>
      </c>
      <c r="CA65" s="9">
        <v>104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700000</v>
      </c>
      <c r="CI65" s="9">
        <v>18032</v>
      </c>
      <c r="CJ65" s="9">
        <v>0</v>
      </c>
      <c r="CK65" s="9">
        <v>167438</v>
      </c>
      <c r="CL65" s="9">
        <v>120719</v>
      </c>
      <c r="CM65" s="9">
        <v>15214</v>
      </c>
      <c r="CN65" s="9">
        <v>7233</v>
      </c>
      <c r="CO65" s="9">
        <v>0</v>
      </c>
      <c r="CP65" s="9">
        <v>0</v>
      </c>
      <c r="CQ65" s="9">
        <v>7233</v>
      </c>
      <c r="CR65" s="9">
        <v>0</v>
      </c>
      <c r="CS65" s="9">
        <v>0</v>
      </c>
      <c r="CT65" s="9">
        <v>6</v>
      </c>
      <c r="CU65" s="9">
        <v>108</v>
      </c>
      <c r="CV65" s="4">
        <v>61.6</v>
      </c>
      <c r="CW65" s="4">
        <v>69.900000000000006</v>
      </c>
      <c r="CX65" s="4" t="s">
        <v>246</v>
      </c>
      <c r="CY65" s="9">
        <v>800</v>
      </c>
      <c r="CZ65" s="9">
        <v>4263153</v>
      </c>
      <c r="DA65" s="9">
        <v>4173640</v>
      </c>
      <c r="DB65" s="9">
        <v>30830</v>
      </c>
      <c r="DC65" s="9">
        <v>780671</v>
      </c>
      <c r="DD65" s="9">
        <v>89037</v>
      </c>
      <c r="DE65" s="9">
        <v>1788482</v>
      </c>
      <c r="DF65" s="9">
        <v>11125813</v>
      </c>
      <c r="DG65" s="9">
        <v>1450432</v>
      </c>
      <c r="DH65" s="9">
        <v>38215</v>
      </c>
      <c r="DI65" s="9">
        <v>0</v>
      </c>
      <c r="DJ65" s="9">
        <v>9085</v>
      </c>
      <c r="DK65" s="9">
        <v>4000</v>
      </c>
      <c r="DL65" s="9">
        <v>0</v>
      </c>
      <c r="DM65" s="9">
        <v>10000</v>
      </c>
      <c r="DN65" s="9">
        <v>812271</v>
      </c>
      <c r="DO65" s="9">
        <v>269680</v>
      </c>
      <c r="DP65" s="9">
        <v>3863</v>
      </c>
      <c r="DQ65" s="9">
        <v>1095814</v>
      </c>
      <c r="DR65" s="9">
        <v>2597546</v>
      </c>
    </row>
    <row r="66" spans="1:122" x14ac:dyDescent="0.35">
      <c r="A66" s="4" t="s">
        <v>372</v>
      </c>
      <c r="B66" s="4">
        <v>73</v>
      </c>
      <c r="C66" s="4" t="s">
        <v>373</v>
      </c>
      <c r="D66" s="4" t="s">
        <v>251</v>
      </c>
      <c r="E66" s="4" t="s">
        <v>288</v>
      </c>
      <c r="F66" s="4" t="s">
        <v>252</v>
      </c>
      <c r="G66" s="9">
        <v>146084</v>
      </c>
      <c r="H66" s="9">
        <v>26577</v>
      </c>
      <c r="I66" s="9">
        <v>172661</v>
      </c>
      <c r="J66" s="9">
        <v>12639</v>
      </c>
      <c r="K66" s="9">
        <v>180</v>
      </c>
      <c r="L66" s="9">
        <v>1000</v>
      </c>
      <c r="M66" s="9">
        <v>2690</v>
      </c>
      <c r="N66" s="9">
        <v>124</v>
      </c>
      <c r="O66" s="9">
        <v>1281</v>
      </c>
      <c r="P66" s="9">
        <v>26</v>
      </c>
      <c r="Q66" s="9">
        <v>6</v>
      </c>
      <c r="R66" s="9">
        <v>117</v>
      </c>
      <c r="S66" s="9">
        <v>6</v>
      </c>
      <c r="T66" s="9">
        <v>20</v>
      </c>
      <c r="U66" s="9">
        <v>150</v>
      </c>
      <c r="V66" s="9"/>
      <c r="W66" s="9">
        <v>1812</v>
      </c>
      <c r="X66" s="9">
        <v>1326</v>
      </c>
      <c r="Y66" s="9">
        <v>210</v>
      </c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>
        <v>1</v>
      </c>
      <c r="AK66" s="9"/>
      <c r="AL66" s="4" t="s">
        <v>244</v>
      </c>
      <c r="AM66" s="4" t="s">
        <v>244</v>
      </c>
      <c r="AN66" s="4">
        <v>22</v>
      </c>
      <c r="AO66" s="4">
        <v>10</v>
      </c>
      <c r="AP66" s="4" t="s">
        <v>246</v>
      </c>
      <c r="AQ66" s="9">
        <v>2</v>
      </c>
      <c r="AR66" s="9">
        <v>16</v>
      </c>
      <c r="AS66" s="4" t="s">
        <v>245</v>
      </c>
      <c r="AT66" s="9">
        <v>1</v>
      </c>
      <c r="AU66" s="9">
        <v>1</v>
      </c>
      <c r="AV66" s="9">
        <v>1</v>
      </c>
      <c r="AW66" s="9">
        <v>3</v>
      </c>
      <c r="AX66" s="9"/>
      <c r="AY66" s="9">
        <v>1</v>
      </c>
      <c r="AZ66" s="9"/>
      <c r="BA66" s="9">
        <v>4</v>
      </c>
      <c r="BB66" s="9">
        <v>1</v>
      </c>
      <c r="BC66" s="9">
        <v>2</v>
      </c>
      <c r="BD66" s="9">
        <v>1</v>
      </c>
      <c r="BE66" s="9">
        <v>6</v>
      </c>
      <c r="BF66" s="9">
        <v>1</v>
      </c>
      <c r="BG66" s="9">
        <v>1</v>
      </c>
      <c r="BH66" s="4" t="s">
        <v>244</v>
      </c>
      <c r="BI66" s="4" t="s">
        <v>247</v>
      </c>
      <c r="BJ66" s="9">
        <v>21772</v>
      </c>
      <c r="BK66" s="9">
        <v>321</v>
      </c>
      <c r="BL66" s="9">
        <v>2</v>
      </c>
      <c r="BM66" s="9">
        <v>15717</v>
      </c>
      <c r="BN66" s="9">
        <v>5193</v>
      </c>
      <c r="BO66" s="9">
        <v>172</v>
      </c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>
        <v>100000</v>
      </c>
      <c r="CC66" s="9">
        <v>4154</v>
      </c>
      <c r="CD66" s="9">
        <v>1</v>
      </c>
      <c r="CE66" s="9">
        <v>38017</v>
      </c>
      <c r="CF66" s="9">
        <v>3257</v>
      </c>
      <c r="CG66" s="9">
        <v>3257</v>
      </c>
      <c r="CH66" s="9">
        <v>414707</v>
      </c>
      <c r="CI66" s="9">
        <v>8813</v>
      </c>
      <c r="CJ66" s="9">
        <v>3</v>
      </c>
      <c r="CK66" s="9">
        <v>32063</v>
      </c>
      <c r="CL66" s="9">
        <v>32024</v>
      </c>
      <c r="CM66" s="9">
        <v>3704</v>
      </c>
      <c r="CN66" s="9">
        <v>2590</v>
      </c>
      <c r="CO66" s="9">
        <v>23</v>
      </c>
      <c r="CP66" s="9">
        <v>0</v>
      </c>
      <c r="CQ66" s="9">
        <v>586</v>
      </c>
      <c r="CR66" s="9">
        <v>2420</v>
      </c>
      <c r="CS66" s="9">
        <v>0</v>
      </c>
      <c r="CT66" s="9">
        <v>0</v>
      </c>
      <c r="CU66" s="9">
        <v>0</v>
      </c>
      <c r="CV66" s="4">
        <v>14.8</v>
      </c>
      <c r="CW66" s="4">
        <v>16.5</v>
      </c>
      <c r="CX66" s="4" t="s">
        <v>244</v>
      </c>
      <c r="CY66" s="9"/>
      <c r="CZ66" s="9">
        <v>762767</v>
      </c>
      <c r="DA66" s="9">
        <v>513164</v>
      </c>
      <c r="DB66" s="9"/>
      <c r="DC66" s="9">
        <v>51934</v>
      </c>
      <c r="DD66" s="9">
        <v>60000</v>
      </c>
      <c r="DE66" s="9">
        <v>366706</v>
      </c>
      <c r="DF66" s="9">
        <v>1754571</v>
      </c>
      <c r="DG66" s="9">
        <v>507621</v>
      </c>
      <c r="DH66" s="9">
        <v>34046</v>
      </c>
      <c r="DI66" s="9"/>
      <c r="DJ66" s="9">
        <v>6712</v>
      </c>
      <c r="DK66" s="9"/>
      <c r="DL66" s="9"/>
      <c r="DM66" s="9"/>
      <c r="DN66" s="9">
        <v>1002575</v>
      </c>
      <c r="DO66" s="9">
        <v>3435</v>
      </c>
      <c r="DP66" s="9">
        <v>7021</v>
      </c>
      <c r="DQ66" s="9">
        <v>1013031</v>
      </c>
      <c r="DR66" s="9">
        <v>1561410</v>
      </c>
    </row>
    <row r="67" spans="1:122" x14ac:dyDescent="0.35">
      <c r="A67" s="4" t="s">
        <v>374</v>
      </c>
      <c r="B67" s="4">
        <v>1477</v>
      </c>
      <c r="C67" s="4" t="s">
        <v>375</v>
      </c>
      <c r="D67" s="4" t="s">
        <v>317</v>
      </c>
      <c r="E67" s="4" t="s">
        <v>288</v>
      </c>
      <c r="F67" s="4" t="s">
        <v>252</v>
      </c>
      <c r="G67" s="9">
        <v>18626</v>
      </c>
      <c r="H67" s="9">
        <v>32040</v>
      </c>
      <c r="I67" s="9">
        <v>50666</v>
      </c>
      <c r="J67" s="9">
        <v>5205</v>
      </c>
      <c r="K67" s="9">
        <v>287</v>
      </c>
      <c r="L67" s="9">
        <v>558</v>
      </c>
      <c r="M67" s="9">
        <v>0</v>
      </c>
      <c r="N67" s="9">
        <v>402</v>
      </c>
      <c r="O67" s="9">
        <v>4018</v>
      </c>
      <c r="P67" s="9">
        <v>144</v>
      </c>
      <c r="Q67" s="9">
        <v>7</v>
      </c>
      <c r="R67" s="9">
        <v>108</v>
      </c>
      <c r="S67" s="9">
        <v>3</v>
      </c>
      <c r="T67" s="9">
        <v>55</v>
      </c>
      <c r="U67" s="9">
        <v>464</v>
      </c>
      <c r="V67" s="9"/>
      <c r="W67" s="9">
        <v>3023</v>
      </c>
      <c r="X67" s="9">
        <v>2259</v>
      </c>
      <c r="Y67" s="9"/>
      <c r="Z67" s="9"/>
      <c r="AA67" s="9"/>
      <c r="AB67" s="9"/>
      <c r="AC67" s="9"/>
      <c r="AD67" s="9">
        <v>129</v>
      </c>
      <c r="AE67" s="9">
        <v>1</v>
      </c>
      <c r="AF67" s="9">
        <v>3</v>
      </c>
      <c r="AG67" s="9"/>
      <c r="AH67" s="9"/>
      <c r="AI67" s="9"/>
      <c r="AJ67" s="9">
        <v>8</v>
      </c>
      <c r="AK67" s="9"/>
      <c r="AL67" s="4" t="s">
        <v>244</v>
      </c>
      <c r="AM67" s="4" t="s">
        <v>246</v>
      </c>
      <c r="AN67" s="4">
        <v>12</v>
      </c>
      <c r="AO67" s="4">
        <v>0</v>
      </c>
      <c r="AP67" s="4" t="s">
        <v>246</v>
      </c>
      <c r="AQ67" s="9">
        <v>42</v>
      </c>
      <c r="AR67" s="9">
        <v>298</v>
      </c>
      <c r="AS67" s="4" t="s">
        <v>245</v>
      </c>
      <c r="AT67" s="9">
        <v>7</v>
      </c>
      <c r="AU67" s="9"/>
      <c r="AV67" s="9">
        <v>1</v>
      </c>
      <c r="AW67" s="9">
        <v>8</v>
      </c>
      <c r="AX67" s="9">
        <v>6</v>
      </c>
      <c r="AY67" s="9"/>
      <c r="AZ67" s="9"/>
      <c r="BA67" s="9">
        <v>8</v>
      </c>
      <c r="BB67" s="9"/>
      <c r="BC67" s="9"/>
      <c r="BD67" s="9">
        <v>2</v>
      </c>
      <c r="BE67" s="9"/>
      <c r="BF67" s="9"/>
      <c r="BG67" s="9"/>
      <c r="BH67" s="4" t="s">
        <v>246</v>
      </c>
      <c r="BI67" s="4" t="s">
        <v>247</v>
      </c>
      <c r="BJ67" s="9">
        <v>37040</v>
      </c>
      <c r="BK67" s="9">
        <v>60</v>
      </c>
      <c r="BL67" s="9">
        <v>21</v>
      </c>
      <c r="BM67" s="9">
        <v>35779</v>
      </c>
      <c r="BN67" s="9">
        <v>22173</v>
      </c>
      <c r="BO67" s="9">
        <v>6646</v>
      </c>
      <c r="BP67" s="9">
        <v>3253</v>
      </c>
      <c r="BQ67" s="9">
        <v>73</v>
      </c>
      <c r="BR67" s="9">
        <v>0</v>
      </c>
      <c r="BS67" s="9">
        <v>3253</v>
      </c>
      <c r="BT67" s="9">
        <v>2496</v>
      </c>
      <c r="BU67" s="9">
        <v>114</v>
      </c>
      <c r="BV67" s="9">
        <v>697</v>
      </c>
      <c r="BW67" s="9">
        <v>16</v>
      </c>
      <c r="BX67" s="9">
        <v>0</v>
      </c>
      <c r="BY67" s="9">
        <v>697</v>
      </c>
      <c r="BZ67" s="9">
        <v>573</v>
      </c>
      <c r="CA67" s="9">
        <v>15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180047</v>
      </c>
      <c r="CI67" s="9">
        <v>746</v>
      </c>
      <c r="CJ67" s="9">
        <v>0</v>
      </c>
      <c r="CK67" s="9">
        <v>80915</v>
      </c>
      <c r="CL67" s="9">
        <v>49654</v>
      </c>
      <c r="CM67" s="9">
        <v>30325</v>
      </c>
      <c r="CN67" s="9">
        <v>385</v>
      </c>
      <c r="CO67" s="9">
        <v>0</v>
      </c>
      <c r="CP67" s="9">
        <v>0</v>
      </c>
      <c r="CQ67" s="9">
        <v>385</v>
      </c>
      <c r="CR67" s="9">
        <v>0</v>
      </c>
      <c r="CS67" s="9">
        <v>0</v>
      </c>
      <c r="CT67" s="9">
        <v>62</v>
      </c>
      <c r="CU67" s="9">
        <v>347</v>
      </c>
      <c r="CV67" s="4">
        <v>18.899999999999999</v>
      </c>
      <c r="CW67" s="4">
        <v>28.3</v>
      </c>
      <c r="CX67" s="4" t="s">
        <v>246</v>
      </c>
      <c r="CY67" s="9">
        <v>30</v>
      </c>
      <c r="CZ67" s="9">
        <v>1256946</v>
      </c>
      <c r="DA67" s="9">
        <v>1206891</v>
      </c>
      <c r="DB67" s="9">
        <v>0</v>
      </c>
      <c r="DC67" s="9">
        <v>170251</v>
      </c>
      <c r="DD67" s="9">
        <v>25999</v>
      </c>
      <c r="DE67" s="9">
        <v>101189</v>
      </c>
      <c r="DF67" s="9">
        <v>2761276</v>
      </c>
      <c r="DG67" s="9">
        <v>763299</v>
      </c>
      <c r="DH67" s="9">
        <v>43926</v>
      </c>
      <c r="DI67" s="9">
        <v>0</v>
      </c>
      <c r="DJ67" s="9">
        <v>0</v>
      </c>
      <c r="DK67" s="9">
        <v>0</v>
      </c>
      <c r="DL67" s="9">
        <v>12975</v>
      </c>
      <c r="DM67" s="9">
        <v>0</v>
      </c>
      <c r="DN67" s="9">
        <v>138356</v>
      </c>
      <c r="DO67" s="9">
        <v>25510</v>
      </c>
      <c r="DP67" s="9">
        <v>22883</v>
      </c>
      <c r="DQ67" s="9">
        <v>186749</v>
      </c>
      <c r="DR67" s="9">
        <v>1012696</v>
      </c>
    </row>
    <row r="68" spans="1:122" x14ac:dyDescent="0.35">
      <c r="A68" s="4" t="s">
        <v>376</v>
      </c>
      <c r="B68" s="4">
        <v>190</v>
      </c>
      <c r="C68" s="4" t="s">
        <v>377</v>
      </c>
      <c r="D68" s="4" t="s">
        <v>344</v>
      </c>
      <c r="E68" s="4" t="s">
        <v>242</v>
      </c>
      <c r="F68" s="4" t="s">
        <v>252</v>
      </c>
      <c r="G68" s="9">
        <v>0</v>
      </c>
      <c r="H68" s="9">
        <v>30002</v>
      </c>
      <c r="I68" s="9">
        <v>30002</v>
      </c>
      <c r="J68" s="9">
        <v>2962</v>
      </c>
      <c r="K68" s="9">
        <v>15</v>
      </c>
      <c r="L68" s="9">
        <v>0</v>
      </c>
      <c r="M68" s="9">
        <v>0</v>
      </c>
      <c r="N68" s="9">
        <v>289</v>
      </c>
      <c r="O68" s="9">
        <v>6299</v>
      </c>
      <c r="P68" s="9">
        <v>167</v>
      </c>
      <c r="Q68" s="9">
        <v>44</v>
      </c>
      <c r="R68" s="9">
        <v>623</v>
      </c>
      <c r="S68" s="9">
        <v>30</v>
      </c>
      <c r="T68" s="9">
        <v>8</v>
      </c>
      <c r="U68" s="9">
        <v>341</v>
      </c>
      <c r="V68" s="9">
        <v>30472</v>
      </c>
      <c r="W68" s="9">
        <v>4078</v>
      </c>
      <c r="X68" s="9">
        <v>3085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4" t="s">
        <v>246</v>
      </c>
      <c r="AM68" s="4" t="s">
        <v>246</v>
      </c>
      <c r="AN68" s="4">
        <v>0</v>
      </c>
      <c r="AO68" s="4">
        <v>0</v>
      </c>
      <c r="AP68" s="4"/>
      <c r="AQ68" s="9"/>
      <c r="AR68" s="9"/>
      <c r="AS68" s="4" t="s">
        <v>245</v>
      </c>
      <c r="AT68" s="9">
        <v>4</v>
      </c>
      <c r="AU68" s="9">
        <v>0</v>
      </c>
      <c r="AV68" s="9">
        <v>0</v>
      </c>
      <c r="AW68" s="9">
        <v>4</v>
      </c>
      <c r="AX68" s="9">
        <v>3</v>
      </c>
      <c r="AY68" s="9">
        <v>0</v>
      </c>
      <c r="AZ68" s="9">
        <v>0</v>
      </c>
      <c r="BA68" s="9">
        <v>4</v>
      </c>
      <c r="BB68" s="9">
        <v>0</v>
      </c>
      <c r="BC68" s="9">
        <v>0</v>
      </c>
      <c r="BD68" s="9">
        <v>3</v>
      </c>
      <c r="BE68" s="9">
        <v>0</v>
      </c>
      <c r="BF68" s="9">
        <v>0</v>
      </c>
      <c r="BG68" s="9">
        <v>1</v>
      </c>
      <c r="BH68" s="4" t="s">
        <v>246</v>
      </c>
      <c r="BI68" s="4" t="s">
        <v>247</v>
      </c>
      <c r="BJ68" s="9">
        <v>2024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1579</v>
      </c>
      <c r="BQ68" s="9">
        <v>187</v>
      </c>
      <c r="BR68" s="9">
        <v>0</v>
      </c>
      <c r="BS68" s="9">
        <v>0</v>
      </c>
      <c r="BT68" s="9">
        <v>539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124395</v>
      </c>
      <c r="CI68" s="9">
        <v>0</v>
      </c>
      <c r="CJ68" s="9">
        <v>0</v>
      </c>
      <c r="CK68" s="9">
        <v>0</v>
      </c>
      <c r="CL68" s="9">
        <v>39906</v>
      </c>
      <c r="CM68" s="9">
        <v>0</v>
      </c>
      <c r="CN68" s="9">
        <v>16</v>
      </c>
      <c r="CO68" s="9">
        <v>6</v>
      </c>
      <c r="CP68" s="9">
        <v>0</v>
      </c>
      <c r="CQ68" s="9">
        <v>0</v>
      </c>
      <c r="CR68" s="9">
        <v>6</v>
      </c>
      <c r="CS68" s="9">
        <v>0</v>
      </c>
      <c r="CT68" s="9">
        <v>0</v>
      </c>
      <c r="CU68" s="9">
        <v>1</v>
      </c>
      <c r="CV68" s="8" t="s">
        <v>526</v>
      </c>
      <c r="CW68" s="4">
        <v>5.2</v>
      </c>
      <c r="CX68" s="4" t="s">
        <v>246</v>
      </c>
      <c r="CY68" s="9">
        <v>5</v>
      </c>
      <c r="CZ68" s="9">
        <v>219033</v>
      </c>
      <c r="DA68" s="9">
        <v>164155</v>
      </c>
      <c r="DB68" s="9">
        <v>0</v>
      </c>
      <c r="DC68" s="9">
        <v>43016</v>
      </c>
      <c r="DD68" s="9">
        <v>4970</v>
      </c>
      <c r="DE68" s="9">
        <v>1826</v>
      </c>
      <c r="DF68" s="9">
        <v>433000</v>
      </c>
      <c r="DG68" s="9">
        <v>102827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5000</v>
      </c>
      <c r="DN68" s="9">
        <v>0</v>
      </c>
      <c r="DO68" s="9">
        <v>0</v>
      </c>
      <c r="DP68" s="9">
        <v>0</v>
      </c>
      <c r="DQ68" s="9">
        <v>5000</v>
      </c>
      <c r="DR68" s="9">
        <v>109798</v>
      </c>
    </row>
    <row r="69" spans="1:122" x14ac:dyDescent="0.35">
      <c r="A69" s="4" t="s">
        <v>378</v>
      </c>
      <c r="B69" s="4">
        <v>1489</v>
      </c>
      <c r="C69" s="4" t="s">
        <v>263</v>
      </c>
      <c r="D69" s="4" t="s">
        <v>255</v>
      </c>
      <c r="E69" s="4" t="s">
        <v>242</v>
      </c>
      <c r="F69" s="4" t="s">
        <v>243</v>
      </c>
      <c r="G69" s="9">
        <v>3733</v>
      </c>
      <c r="H69" s="9">
        <v>3320</v>
      </c>
      <c r="I69" s="9">
        <v>7053</v>
      </c>
      <c r="J69" s="9">
        <v>1547</v>
      </c>
      <c r="K69" s="9">
        <v>326</v>
      </c>
      <c r="L69" s="9">
        <v>150</v>
      </c>
      <c r="M69" s="9">
        <v>0</v>
      </c>
      <c r="N69" s="9">
        <v>120</v>
      </c>
      <c r="O69" s="9">
        <v>1819</v>
      </c>
      <c r="P69" s="9">
        <v>95</v>
      </c>
      <c r="Q69" s="9">
        <v>13</v>
      </c>
      <c r="R69" s="9">
        <v>609</v>
      </c>
      <c r="S69" s="9">
        <v>12</v>
      </c>
      <c r="T69" s="9">
        <v>8</v>
      </c>
      <c r="U69" s="9">
        <v>141</v>
      </c>
      <c r="V69" s="9">
        <v>25686</v>
      </c>
      <c r="W69" s="9">
        <v>2305</v>
      </c>
      <c r="X69" s="9">
        <v>1896</v>
      </c>
      <c r="Y69" s="9">
        <v>26</v>
      </c>
      <c r="Z69" s="9"/>
      <c r="AA69" s="9">
        <v>76</v>
      </c>
      <c r="AB69" s="9"/>
      <c r="AC69" s="9"/>
      <c r="AD69" s="9">
        <v>75</v>
      </c>
      <c r="AE69" s="9">
        <v>1</v>
      </c>
      <c r="AF69" s="9">
        <v>96</v>
      </c>
      <c r="AG69" s="9"/>
      <c r="AH69" s="9"/>
      <c r="AI69" s="9"/>
      <c r="AJ69" s="9">
        <v>2</v>
      </c>
      <c r="AK69" s="9"/>
      <c r="AL69" s="4" t="s">
        <v>244</v>
      </c>
      <c r="AM69" s="4" t="s">
        <v>246</v>
      </c>
      <c r="AN69" s="4">
        <v>10</v>
      </c>
      <c r="AO69" s="4">
        <v>0</v>
      </c>
      <c r="AP69" s="4" t="s">
        <v>246</v>
      </c>
      <c r="AQ69" s="9">
        <v>8</v>
      </c>
      <c r="AR69" s="9">
        <v>45</v>
      </c>
      <c r="AS69" s="4" t="s">
        <v>245</v>
      </c>
      <c r="AT69" s="9">
        <v>1</v>
      </c>
      <c r="AU69" s="9">
        <v>0</v>
      </c>
      <c r="AV69" s="9">
        <v>0</v>
      </c>
      <c r="AW69" s="9">
        <v>1</v>
      </c>
      <c r="AX69" s="9">
        <v>0</v>
      </c>
      <c r="AY69" s="9">
        <v>0</v>
      </c>
      <c r="AZ69" s="9">
        <v>0</v>
      </c>
      <c r="BA69" s="9">
        <v>1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4" t="s">
        <v>244</v>
      </c>
      <c r="BI69" s="4" t="s">
        <v>247</v>
      </c>
      <c r="BJ69" s="9">
        <v>3607</v>
      </c>
      <c r="BK69" s="9">
        <v>99</v>
      </c>
      <c r="BL69" s="9">
        <v>0</v>
      </c>
      <c r="BM69" s="9">
        <v>3607</v>
      </c>
      <c r="BN69" s="9">
        <v>3417</v>
      </c>
      <c r="BO69" s="9">
        <v>653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7910</v>
      </c>
      <c r="CI69" s="9">
        <v>10</v>
      </c>
      <c r="CJ69" s="9">
        <v>0</v>
      </c>
      <c r="CK69" s="9">
        <v>5300</v>
      </c>
      <c r="CL69" s="9">
        <v>5350</v>
      </c>
      <c r="CM69" s="9">
        <v>571</v>
      </c>
      <c r="CN69" s="9">
        <v>13</v>
      </c>
      <c r="CO69" s="9">
        <v>1</v>
      </c>
      <c r="CP69" s="9">
        <v>0</v>
      </c>
      <c r="CQ69" s="9">
        <v>0</v>
      </c>
      <c r="CR69" s="9">
        <v>7</v>
      </c>
      <c r="CS69" s="9">
        <v>0</v>
      </c>
      <c r="CT69" s="9">
        <v>0</v>
      </c>
      <c r="CU69" s="9">
        <v>0</v>
      </c>
      <c r="CV69" s="8" t="s">
        <v>526</v>
      </c>
      <c r="CW69" s="8" t="s">
        <v>526</v>
      </c>
      <c r="CX69" s="4" t="s">
        <v>246</v>
      </c>
      <c r="CY69" s="9"/>
      <c r="CZ69" s="9">
        <v>258150</v>
      </c>
      <c r="DA69" s="9">
        <v>134195</v>
      </c>
      <c r="DB69" s="9">
        <v>0</v>
      </c>
      <c r="DC69" s="9">
        <v>5745</v>
      </c>
      <c r="DD69" s="9">
        <v>10891</v>
      </c>
      <c r="DE69" s="9">
        <v>34914</v>
      </c>
      <c r="DF69" s="9">
        <v>443895</v>
      </c>
      <c r="DG69" s="9">
        <v>79154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15324</v>
      </c>
      <c r="DO69" s="9">
        <v>4789</v>
      </c>
      <c r="DP69" s="9">
        <v>340930</v>
      </c>
      <c r="DQ69" s="9">
        <v>361043</v>
      </c>
      <c r="DR69" s="9">
        <v>440197</v>
      </c>
    </row>
    <row r="70" spans="1:122" x14ac:dyDescent="0.35">
      <c r="A70" s="4" t="s">
        <v>379</v>
      </c>
      <c r="B70" s="4">
        <v>86</v>
      </c>
      <c r="C70" s="4" t="s">
        <v>380</v>
      </c>
      <c r="D70" s="4" t="s">
        <v>241</v>
      </c>
      <c r="E70" s="4" t="s">
        <v>242</v>
      </c>
      <c r="F70" s="4" t="s">
        <v>243</v>
      </c>
      <c r="G70" s="9">
        <v>0</v>
      </c>
      <c r="H70" s="9">
        <v>5849</v>
      </c>
      <c r="I70" s="9">
        <v>5849</v>
      </c>
      <c r="J70" s="9">
        <v>395</v>
      </c>
      <c r="K70" s="9">
        <v>66</v>
      </c>
      <c r="L70" s="9">
        <v>174</v>
      </c>
      <c r="M70" s="9">
        <v>0</v>
      </c>
      <c r="N70" s="9">
        <v>357</v>
      </c>
      <c r="O70" s="9">
        <v>1576</v>
      </c>
      <c r="P70" s="9">
        <v>16</v>
      </c>
      <c r="Q70" s="9">
        <v>9</v>
      </c>
      <c r="R70" s="9">
        <v>331</v>
      </c>
      <c r="S70" s="9">
        <v>2</v>
      </c>
      <c r="T70" s="9">
        <v>20</v>
      </c>
      <c r="U70" s="9">
        <v>386</v>
      </c>
      <c r="V70" s="9">
        <v>12067</v>
      </c>
      <c r="W70" s="9">
        <v>1166</v>
      </c>
      <c r="X70" s="9">
        <v>765</v>
      </c>
      <c r="Y70" s="9">
        <v>28</v>
      </c>
      <c r="Z70" s="9"/>
      <c r="AA70" s="9"/>
      <c r="AB70" s="9"/>
      <c r="AC70" s="9"/>
      <c r="AD70" s="9"/>
      <c r="AE70" s="9"/>
      <c r="AF70" s="9"/>
      <c r="AG70" s="9">
        <v>5</v>
      </c>
      <c r="AH70" s="9"/>
      <c r="AI70" s="9"/>
      <c r="AJ70" s="9"/>
      <c r="AK70" s="9"/>
      <c r="AL70" s="4" t="s">
        <v>246</v>
      </c>
      <c r="AM70" s="4"/>
      <c r="AN70" s="4"/>
      <c r="AO70" s="4"/>
      <c r="AP70" s="4"/>
      <c r="AQ70" s="9"/>
      <c r="AR70" s="9"/>
      <c r="AS70" s="4" t="s">
        <v>245</v>
      </c>
      <c r="AT70" s="9">
        <v>1</v>
      </c>
      <c r="AU70" s="9">
        <v>1</v>
      </c>
      <c r="AV70" s="9"/>
      <c r="AW70" s="9">
        <v>2</v>
      </c>
      <c r="AX70" s="9">
        <v>1</v>
      </c>
      <c r="AY70" s="9"/>
      <c r="AZ70" s="9"/>
      <c r="BA70" s="9">
        <v>2</v>
      </c>
      <c r="BB70" s="9"/>
      <c r="BC70" s="9"/>
      <c r="BD70" s="9"/>
      <c r="BE70" s="9"/>
      <c r="BF70" s="9"/>
      <c r="BG70" s="9"/>
      <c r="BH70" s="4" t="s">
        <v>246</v>
      </c>
      <c r="BI70" s="4" t="s">
        <v>247</v>
      </c>
      <c r="BJ70" s="9">
        <v>34116</v>
      </c>
      <c r="BK70" s="9">
        <v>845</v>
      </c>
      <c r="BL70" s="9">
        <v>3</v>
      </c>
      <c r="BM70" s="9">
        <v>27192</v>
      </c>
      <c r="BN70" s="9">
        <v>22371</v>
      </c>
      <c r="BO70" s="9">
        <v>623</v>
      </c>
      <c r="BP70" s="9"/>
      <c r="BQ70" s="9"/>
      <c r="BR70" s="9"/>
      <c r="BS70" s="9"/>
      <c r="BT70" s="9"/>
      <c r="BU70" s="9"/>
      <c r="BV70" s="9">
        <v>289</v>
      </c>
      <c r="BW70" s="9"/>
      <c r="BX70" s="9"/>
      <c r="BY70" s="9">
        <v>289</v>
      </c>
      <c r="BZ70" s="9">
        <v>289</v>
      </c>
      <c r="CA70" s="9"/>
      <c r="CB70" s="9"/>
      <c r="CC70" s="9"/>
      <c r="CD70" s="9"/>
      <c r="CE70" s="9"/>
      <c r="CF70" s="9"/>
      <c r="CG70" s="9"/>
      <c r="CH70" s="9">
        <v>53130</v>
      </c>
      <c r="CI70" s="9">
        <v>2641</v>
      </c>
      <c r="CJ70" s="9"/>
      <c r="CK70" s="9">
        <v>53130</v>
      </c>
      <c r="CL70" s="9">
        <v>53130</v>
      </c>
      <c r="CM70" s="9">
        <v>3241</v>
      </c>
      <c r="CN70" s="9">
        <v>245</v>
      </c>
      <c r="CO70" s="9">
        <v>65</v>
      </c>
      <c r="CP70" s="9"/>
      <c r="CQ70" s="9">
        <v>245</v>
      </c>
      <c r="CR70" s="9">
        <v>245</v>
      </c>
      <c r="CS70" s="9">
        <v>25</v>
      </c>
      <c r="CT70" s="9"/>
      <c r="CU70" s="9"/>
      <c r="CV70" s="8" t="s">
        <v>526</v>
      </c>
      <c r="CW70" s="8" t="s">
        <v>526</v>
      </c>
      <c r="CX70" s="4" t="s">
        <v>246</v>
      </c>
      <c r="CY70" s="9">
        <v>2414</v>
      </c>
      <c r="CZ70" s="9">
        <v>168883</v>
      </c>
      <c r="DA70" s="9">
        <v>44030</v>
      </c>
      <c r="DB70" s="9">
        <v>196</v>
      </c>
      <c r="DC70" s="9">
        <v>78</v>
      </c>
      <c r="DD70" s="9">
        <v>20</v>
      </c>
      <c r="DE70" s="9">
        <v>29268</v>
      </c>
      <c r="DF70" s="9">
        <v>242475</v>
      </c>
      <c r="DG70" s="9">
        <v>68830</v>
      </c>
      <c r="DH70" s="9"/>
      <c r="DI70" s="9">
        <v>88800</v>
      </c>
      <c r="DJ70" s="9"/>
      <c r="DK70" s="9"/>
      <c r="DL70" s="9">
        <v>59919</v>
      </c>
      <c r="DM70" s="9"/>
      <c r="DN70" s="9"/>
      <c r="DO70" s="9">
        <v>12462</v>
      </c>
      <c r="DP70" s="9">
        <v>11876</v>
      </c>
      <c r="DQ70" s="9">
        <v>24338</v>
      </c>
      <c r="DR70" s="9">
        <v>248061</v>
      </c>
    </row>
    <row r="71" spans="1:122" x14ac:dyDescent="0.35">
      <c r="A71" s="4" t="s">
        <v>381</v>
      </c>
      <c r="B71" s="4">
        <v>77</v>
      </c>
      <c r="C71" s="4" t="s">
        <v>382</v>
      </c>
      <c r="D71" s="4" t="s">
        <v>255</v>
      </c>
      <c r="E71" s="4" t="s">
        <v>242</v>
      </c>
      <c r="F71" s="4" t="s">
        <v>252</v>
      </c>
      <c r="G71" s="9">
        <v>4432</v>
      </c>
      <c r="H71" s="9">
        <v>31691</v>
      </c>
      <c r="I71" s="9">
        <v>36123</v>
      </c>
      <c r="J71" s="9">
        <v>1109</v>
      </c>
      <c r="K71" s="9">
        <v>12623</v>
      </c>
      <c r="L71" s="9">
        <v>621</v>
      </c>
      <c r="M71" s="9"/>
      <c r="N71" s="9">
        <v>108</v>
      </c>
      <c r="O71" s="9">
        <v>1440</v>
      </c>
      <c r="P71" s="9">
        <v>35</v>
      </c>
      <c r="Q71" s="9">
        <v>16</v>
      </c>
      <c r="R71" s="9">
        <v>354</v>
      </c>
      <c r="S71" s="9">
        <v>0</v>
      </c>
      <c r="T71" s="9">
        <v>20</v>
      </c>
      <c r="U71" s="9">
        <v>144</v>
      </c>
      <c r="V71" s="9">
        <v>14049</v>
      </c>
      <c r="W71" s="9">
        <v>1900</v>
      </c>
      <c r="X71" s="9">
        <v>1233</v>
      </c>
      <c r="Y71" s="9">
        <v>14</v>
      </c>
      <c r="Z71" s="9"/>
      <c r="AA71" s="9"/>
      <c r="AB71" s="9"/>
      <c r="AC71" s="9"/>
      <c r="AD71" s="9"/>
      <c r="AE71" s="9"/>
      <c r="AF71" s="9"/>
      <c r="AG71" s="9">
        <v>1</v>
      </c>
      <c r="AH71" s="9">
        <v>243</v>
      </c>
      <c r="AI71" s="9"/>
      <c r="AJ71" s="9"/>
      <c r="AK71" s="9"/>
      <c r="AL71" s="4" t="s">
        <v>244</v>
      </c>
      <c r="AM71" s="4" t="s">
        <v>246</v>
      </c>
      <c r="AN71" s="4">
        <v>7</v>
      </c>
      <c r="AO71" s="4">
        <v>0</v>
      </c>
      <c r="AP71" s="4" t="s">
        <v>246</v>
      </c>
      <c r="AQ71" s="9">
        <v>9</v>
      </c>
      <c r="AR71" s="9">
        <v>56</v>
      </c>
      <c r="AS71" s="4" t="s">
        <v>245</v>
      </c>
      <c r="AT71" s="9">
        <v>3</v>
      </c>
      <c r="AU71" s="9">
        <v>2</v>
      </c>
      <c r="AV71" s="9">
        <v>10</v>
      </c>
      <c r="AW71" s="9">
        <v>15</v>
      </c>
      <c r="AX71" s="9">
        <v>5</v>
      </c>
      <c r="AY71" s="9">
        <v>1</v>
      </c>
      <c r="AZ71" s="9">
        <v>0</v>
      </c>
      <c r="BA71" s="9">
        <v>16</v>
      </c>
      <c r="BB71" s="9">
        <v>0</v>
      </c>
      <c r="BC71" s="9"/>
      <c r="BD71" s="9"/>
      <c r="BE71" s="9">
        <v>5</v>
      </c>
      <c r="BF71" s="9"/>
      <c r="BG71" s="9"/>
      <c r="BH71" s="4" t="s">
        <v>246</v>
      </c>
      <c r="BI71" s="4" t="s">
        <v>247</v>
      </c>
      <c r="BJ71" s="9">
        <v>24638</v>
      </c>
      <c r="BK71" s="9">
        <v>150</v>
      </c>
      <c r="BL71" s="9"/>
      <c r="BM71" s="9">
        <v>17964</v>
      </c>
      <c r="BN71" s="9">
        <v>11876</v>
      </c>
      <c r="BO71" s="9">
        <v>400</v>
      </c>
      <c r="BP71" s="9"/>
      <c r="BQ71" s="9"/>
      <c r="BR71" s="9"/>
      <c r="BS71" s="9"/>
      <c r="BT71" s="9"/>
      <c r="BU71" s="9"/>
      <c r="BV71" s="9">
        <v>939</v>
      </c>
      <c r="BW71" s="9"/>
      <c r="BX71" s="9"/>
      <c r="BY71" s="9"/>
      <c r="BZ71" s="9">
        <v>362</v>
      </c>
      <c r="CA71" s="9"/>
      <c r="CB71" s="9"/>
      <c r="CC71" s="9"/>
      <c r="CD71" s="9"/>
      <c r="CE71" s="9"/>
      <c r="CF71" s="9"/>
      <c r="CG71" s="9"/>
      <c r="CH71" s="9">
        <v>83463</v>
      </c>
      <c r="CI71" s="9">
        <v>1690</v>
      </c>
      <c r="CJ71" s="9"/>
      <c r="CK71" s="9">
        <v>27820</v>
      </c>
      <c r="CL71" s="9">
        <v>14307</v>
      </c>
      <c r="CM71" s="9">
        <v>370</v>
      </c>
      <c r="CN71" s="9">
        <v>446</v>
      </c>
      <c r="CO71" s="9">
        <v>2</v>
      </c>
      <c r="CP71" s="9"/>
      <c r="CQ71" s="9"/>
      <c r="CR71" s="9"/>
      <c r="CS71" s="9"/>
      <c r="CT71" s="9"/>
      <c r="CU71" s="9"/>
      <c r="CV71" s="4">
        <v>5.6</v>
      </c>
      <c r="CW71" s="4">
        <v>8.8000000000000007</v>
      </c>
      <c r="CX71" s="4" t="s">
        <v>246</v>
      </c>
      <c r="CY71" s="9">
        <v>7</v>
      </c>
      <c r="CZ71" s="9">
        <v>357651</v>
      </c>
      <c r="DA71" s="9">
        <v>179842</v>
      </c>
      <c r="DB71" s="9">
        <v>0</v>
      </c>
      <c r="DC71" s="9">
        <v>141454</v>
      </c>
      <c r="DD71" s="9">
        <v>4535</v>
      </c>
      <c r="DE71" s="9">
        <v>34794</v>
      </c>
      <c r="DF71" s="9">
        <v>718276</v>
      </c>
      <c r="DG71" s="9">
        <v>176734</v>
      </c>
      <c r="DH71" s="9">
        <v>2000</v>
      </c>
      <c r="DI71" s="9">
        <v>0</v>
      </c>
      <c r="DJ71" s="9">
        <v>0</v>
      </c>
      <c r="DK71" s="9">
        <v>4100</v>
      </c>
      <c r="DL71" s="9">
        <v>0</v>
      </c>
      <c r="DM71" s="9">
        <v>0</v>
      </c>
      <c r="DN71" s="9">
        <v>19906</v>
      </c>
      <c r="DO71" s="9">
        <v>11045</v>
      </c>
      <c r="DP71" s="9">
        <v>6930</v>
      </c>
      <c r="DQ71" s="9">
        <v>37881</v>
      </c>
      <c r="DR71" s="9">
        <v>220715</v>
      </c>
    </row>
    <row r="72" spans="1:122" x14ac:dyDescent="0.35">
      <c r="A72" s="4" t="s">
        <v>383</v>
      </c>
      <c r="B72" s="4">
        <v>197</v>
      </c>
      <c r="C72" s="4" t="s">
        <v>311</v>
      </c>
      <c r="D72" s="4" t="s">
        <v>255</v>
      </c>
      <c r="E72" s="4" t="s">
        <v>256</v>
      </c>
      <c r="F72" s="4" t="s">
        <v>243</v>
      </c>
      <c r="G72" s="9">
        <v>17262</v>
      </c>
      <c r="H72" s="9">
        <v>4786</v>
      </c>
      <c r="I72" s="9">
        <v>22048</v>
      </c>
      <c r="J72" s="9">
        <v>1352</v>
      </c>
      <c r="K72" s="9"/>
      <c r="L72" s="9"/>
      <c r="M72" s="9"/>
      <c r="N72" s="9">
        <v>214</v>
      </c>
      <c r="O72" s="9">
        <v>2701</v>
      </c>
      <c r="P72" s="9">
        <v>51</v>
      </c>
      <c r="Q72" s="9">
        <v>57</v>
      </c>
      <c r="R72" s="9">
        <v>226</v>
      </c>
      <c r="S72" s="9"/>
      <c r="T72" s="9">
        <v>18</v>
      </c>
      <c r="U72" s="9">
        <v>289</v>
      </c>
      <c r="V72" s="9">
        <v>202368</v>
      </c>
      <c r="W72" s="9">
        <v>8214</v>
      </c>
      <c r="X72" s="9">
        <v>3741</v>
      </c>
      <c r="Y72" s="9">
        <v>79</v>
      </c>
      <c r="Z72" s="9">
        <v>1228</v>
      </c>
      <c r="AA72" s="9"/>
      <c r="AB72" s="9"/>
      <c r="AC72" s="9"/>
      <c r="AD72" s="9"/>
      <c r="AE72" s="9">
        <v>5</v>
      </c>
      <c r="AF72" s="9">
        <v>216</v>
      </c>
      <c r="AG72" s="9">
        <v>2</v>
      </c>
      <c r="AH72" s="9">
        <v>136</v>
      </c>
      <c r="AI72" s="9"/>
      <c r="AJ72" s="9"/>
      <c r="AK72" s="9"/>
      <c r="AL72" s="4" t="s">
        <v>244</v>
      </c>
      <c r="AM72" s="4" t="s">
        <v>246</v>
      </c>
      <c r="AN72" s="4">
        <v>10</v>
      </c>
      <c r="AO72" s="4">
        <v>0</v>
      </c>
      <c r="AP72" s="4" t="s">
        <v>246</v>
      </c>
      <c r="AQ72" s="9">
        <v>9</v>
      </c>
      <c r="AR72" s="9">
        <v>64</v>
      </c>
      <c r="AS72" s="4" t="s">
        <v>245</v>
      </c>
      <c r="AT72" s="9">
        <v>1</v>
      </c>
      <c r="AU72" s="9">
        <v>0</v>
      </c>
      <c r="AV72" s="9">
        <v>0</v>
      </c>
      <c r="AW72" s="9">
        <v>1</v>
      </c>
      <c r="AX72" s="9">
        <v>0</v>
      </c>
      <c r="AY72" s="9">
        <v>0</v>
      </c>
      <c r="AZ72" s="9">
        <v>0</v>
      </c>
      <c r="BA72" s="9">
        <v>1</v>
      </c>
      <c r="BB72" s="9">
        <v>0</v>
      </c>
      <c r="BC72" s="9">
        <v>0</v>
      </c>
      <c r="BD72" s="9">
        <v>0</v>
      </c>
      <c r="BE72" s="9">
        <v>1</v>
      </c>
      <c r="BF72" s="9">
        <v>0</v>
      </c>
      <c r="BG72" s="9">
        <v>0</v>
      </c>
      <c r="BH72" s="4" t="s">
        <v>244</v>
      </c>
      <c r="BI72" s="4" t="s">
        <v>247</v>
      </c>
      <c r="BJ72" s="9">
        <v>10321</v>
      </c>
      <c r="BK72" s="9">
        <v>21</v>
      </c>
      <c r="BL72" s="9">
        <v>1</v>
      </c>
      <c r="BM72" s="9">
        <v>6682</v>
      </c>
      <c r="BN72" s="9">
        <v>2900</v>
      </c>
      <c r="BO72" s="9">
        <v>1400</v>
      </c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>
        <v>26092</v>
      </c>
      <c r="CI72" s="9">
        <v>330</v>
      </c>
      <c r="CJ72" s="9">
        <v>1</v>
      </c>
      <c r="CK72" s="9">
        <v>2563</v>
      </c>
      <c r="CL72" s="9">
        <v>21100</v>
      </c>
      <c r="CM72" s="9">
        <v>748</v>
      </c>
      <c r="CN72" s="9">
        <v>5</v>
      </c>
      <c r="CO72" s="9">
        <v>0</v>
      </c>
      <c r="CP72" s="9">
        <v>0</v>
      </c>
      <c r="CQ72" s="9">
        <v>0</v>
      </c>
      <c r="CR72" s="9">
        <v>5</v>
      </c>
      <c r="CS72" s="9">
        <v>0</v>
      </c>
      <c r="CT72" s="9">
        <v>7</v>
      </c>
      <c r="CU72" s="9">
        <v>0</v>
      </c>
      <c r="CV72" s="4">
        <v>7.2</v>
      </c>
      <c r="CW72" s="4">
        <v>9.8000000000000007</v>
      </c>
      <c r="CX72" s="4" t="s">
        <v>246</v>
      </c>
      <c r="CY72" s="9">
        <v>265</v>
      </c>
      <c r="CZ72" s="9">
        <v>550512</v>
      </c>
      <c r="DA72" s="9">
        <v>183083</v>
      </c>
      <c r="DB72" s="9">
        <v>0</v>
      </c>
      <c r="DC72" s="9">
        <v>16698</v>
      </c>
      <c r="DD72" s="9">
        <v>8297</v>
      </c>
      <c r="DE72" s="9">
        <v>151831</v>
      </c>
      <c r="DF72" s="9">
        <v>910421</v>
      </c>
      <c r="DG72" s="9">
        <v>0</v>
      </c>
      <c r="DH72" s="9">
        <v>0</v>
      </c>
      <c r="DI72" s="9">
        <v>0</v>
      </c>
      <c r="DJ72" s="9">
        <v>769447</v>
      </c>
      <c r="DK72" s="9">
        <v>0</v>
      </c>
      <c r="DL72" s="9">
        <v>0</v>
      </c>
      <c r="DM72" s="9">
        <v>0</v>
      </c>
      <c r="DN72" s="9">
        <v>114671</v>
      </c>
      <c r="DO72" s="9">
        <v>14306</v>
      </c>
      <c r="DP72" s="9">
        <v>0</v>
      </c>
      <c r="DQ72" s="9">
        <v>128977</v>
      </c>
      <c r="DR72" s="9">
        <v>910421</v>
      </c>
    </row>
    <row r="73" spans="1:122" x14ac:dyDescent="0.35">
      <c r="A73" s="4" t="s">
        <v>384</v>
      </c>
      <c r="B73" s="4">
        <v>78</v>
      </c>
      <c r="C73" s="4" t="s">
        <v>385</v>
      </c>
      <c r="D73" s="4" t="s">
        <v>386</v>
      </c>
      <c r="E73" s="4" t="s">
        <v>242</v>
      </c>
      <c r="F73" s="4" t="s">
        <v>252</v>
      </c>
      <c r="G73" s="9">
        <v>2531</v>
      </c>
      <c r="H73" s="9">
        <v>22171</v>
      </c>
      <c r="I73" s="9">
        <v>24702</v>
      </c>
      <c r="J73" s="9">
        <v>640</v>
      </c>
      <c r="K73" s="9">
        <v>64</v>
      </c>
      <c r="L73" s="9">
        <v>56</v>
      </c>
      <c r="M73" s="9">
        <v>0</v>
      </c>
      <c r="N73" s="9">
        <v>77</v>
      </c>
      <c r="O73" s="9">
        <v>947</v>
      </c>
      <c r="P73" s="9">
        <v>47</v>
      </c>
      <c r="Q73" s="9">
        <v>11</v>
      </c>
      <c r="R73" s="9">
        <v>146</v>
      </c>
      <c r="S73" s="9">
        <v>7</v>
      </c>
      <c r="T73" s="9">
        <v>5</v>
      </c>
      <c r="U73" s="9">
        <v>93</v>
      </c>
      <c r="V73" s="9"/>
      <c r="W73" s="9">
        <v>2041</v>
      </c>
      <c r="X73" s="9">
        <v>1375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2</v>
      </c>
      <c r="AH73" s="9">
        <v>0</v>
      </c>
      <c r="AI73" s="9">
        <v>0</v>
      </c>
      <c r="AJ73" s="9">
        <v>0</v>
      </c>
      <c r="AK73" s="9">
        <v>0</v>
      </c>
      <c r="AL73" s="4" t="s">
        <v>244</v>
      </c>
      <c r="AM73" s="4" t="s">
        <v>246</v>
      </c>
      <c r="AN73" s="4">
        <v>5</v>
      </c>
      <c r="AO73" s="4">
        <v>0</v>
      </c>
      <c r="AP73" s="4" t="s">
        <v>246</v>
      </c>
      <c r="AQ73" s="9">
        <v>56</v>
      </c>
      <c r="AR73" s="9">
        <v>256</v>
      </c>
      <c r="AS73" s="4" t="s">
        <v>245</v>
      </c>
      <c r="AT73" s="9">
        <v>3</v>
      </c>
      <c r="AU73" s="9">
        <v>0</v>
      </c>
      <c r="AV73" s="9">
        <v>1</v>
      </c>
      <c r="AW73" s="9">
        <v>4</v>
      </c>
      <c r="AX73" s="9">
        <v>1</v>
      </c>
      <c r="AY73" s="9">
        <v>0</v>
      </c>
      <c r="AZ73" s="9">
        <v>0</v>
      </c>
      <c r="BA73" s="9">
        <v>4</v>
      </c>
      <c r="BB73" s="9">
        <v>0</v>
      </c>
      <c r="BC73" s="9">
        <v>0</v>
      </c>
      <c r="BD73" s="9">
        <v>0</v>
      </c>
      <c r="BE73" s="9">
        <v>1</v>
      </c>
      <c r="BF73" s="9">
        <v>0</v>
      </c>
      <c r="BG73" s="9">
        <v>0</v>
      </c>
      <c r="BH73" s="4" t="s">
        <v>246</v>
      </c>
      <c r="BI73" s="4" t="s">
        <v>247</v>
      </c>
      <c r="BJ73" s="9">
        <v>12106</v>
      </c>
      <c r="BK73" s="9">
        <v>6</v>
      </c>
      <c r="BL73" s="9">
        <v>15</v>
      </c>
      <c r="BM73" s="9">
        <v>3431</v>
      </c>
      <c r="BN73" s="9">
        <v>3281</v>
      </c>
      <c r="BO73" s="9">
        <v>2288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258</v>
      </c>
      <c r="BW73" s="9">
        <v>0</v>
      </c>
      <c r="BX73" s="9">
        <v>0</v>
      </c>
      <c r="BY73" s="9">
        <v>48</v>
      </c>
      <c r="BZ73" s="9">
        <v>48</v>
      </c>
      <c r="CA73" s="9">
        <v>39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9033</v>
      </c>
      <c r="CI73" s="9">
        <v>33</v>
      </c>
      <c r="CJ73" s="9">
        <v>0</v>
      </c>
      <c r="CK73" s="9">
        <v>4389</v>
      </c>
      <c r="CL73" s="9">
        <v>4389</v>
      </c>
      <c r="CM73" s="9">
        <v>3095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5</v>
      </c>
      <c r="CU73" s="9">
        <v>25</v>
      </c>
      <c r="CV73" s="8" t="s">
        <v>526</v>
      </c>
      <c r="CW73" s="8" t="s">
        <v>526</v>
      </c>
      <c r="CX73" s="4" t="s">
        <v>244</v>
      </c>
      <c r="CY73" s="9"/>
      <c r="CZ73" s="9">
        <v>176378.6</v>
      </c>
      <c r="DA73" s="9">
        <v>169815</v>
      </c>
      <c r="DB73" s="9">
        <v>400</v>
      </c>
      <c r="DC73" s="9">
        <v>4679.26</v>
      </c>
      <c r="DD73" s="9">
        <v>1183.4000000000001</v>
      </c>
      <c r="DE73" s="9">
        <v>22245.4</v>
      </c>
      <c r="DF73" s="9">
        <v>374701.7</v>
      </c>
      <c r="DG73" s="9">
        <v>64267</v>
      </c>
      <c r="DH73" s="9">
        <v>8730</v>
      </c>
      <c r="DI73" s="9"/>
      <c r="DJ73" s="9"/>
      <c r="DK73" s="9"/>
      <c r="DL73" s="9"/>
      <c r="DM73" s="9"/>
      <c r="DN73" s="9">
        <v>8142</v>
      </c>
      <c r="DO73" s="9">
        <v>8197</v>
      </c>
      <c r="DP73" s="9"/>
      <c r="DQ73" s="9">
        <v>16339</v>
      </c>
      <c r="DR73" s="9">
        <v>89336</v>
      </c>
    </row>
    <row r="74" spans="1:122" x14ac:dyDescent="0.35">
      <c r="A74" s="4" t="s">
        <v>387</v>
      </c>
      <c r="B74" s="4">
        <v>150</v>
      </c>
      <c r="C74" s="4" t="s">
        <v>263</v>
      </c>
      <c r="D74" s="4" t="s">
        <v>255</v>
      </c>
      <c r="E74" s="4" t="s">
        <v>339</v>
      </c>
      <c r="F74" s="4" t="s">
        <v>330</v>
      </c>
      <c r="G74" s="9">
        <v>173897</v>
      </c>
      <c r="H74" s="9">
        <v>69855</v>
      </c>
      <c r="I74" s="9">
        <v>243752</v>
      </c>
      <c r="J74" s="9">
        <v>24154</v>
      </c>
      <c r="K74" s="9">
        <v>0</v>
      </c>
      <c r="L74" s="9">
        <v>0</v>
      </c>
      <c r="M74" s="9">
        <v>0</v>
      </c>
      <c r="N74" s="9">
        <v>713</v>
      </c>
      <c r="O74" s="9">
        <v>14201</v>
      </c>
      <c r="P74" s="9">
        <v>573</v>
      </c>
      <c r="Q74" s="9">
        <v>0</v>
      </c>
      <c r="R74" s="9">
        <v>0</v>
      </c>
      <c r="S74" s="9">
        <v>0</v>
      </c>
      <c r="T74" s="9">
        <v>13</v>
      </c>
      <c r="U74" s="9">
        <v>726</v>
      </c>
      <c r="V74" s="9">
        <v>358386</v>
      </c>
      <c r="W74" s="9">
        <v>17431</v>
      </c>
      <c r="X74" s="9">
        <v>13251</v>
      </c>
      <c r="Y74" s="9">
        <v>342</v>
      </c>
      <c r="Z74" s="9"/>
      <c r="AA74" s="9"/>
      <c r="AB74" s="9"/>
      <c r="AC74" s="9"/>
      <c r="AD74" s="9">
        <v>188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1</v>
      </c>
      <c r="AK74" s="9">
        <v>4</v>
      </c>
      <c r="AL74" s="4" t="s">
        <v>244</v>
      </c>
      <c r="AM74" s="4" t="s">
        <v>244</v>
      </c>
      <c r="AN74" s="4">
        <v>20</v>
      </c>
      <c r="AO74" s="4">
        <v>7</v>
      </c>
      <c r="AP74" s="4" t="s">
        <v>246</v>
      </c>
      <c r="AQ74" s="9">
        <v>6</v>
      </c>
      <c r="AR74" s="9">
        <v>42</v>
      </c>
      <c r="AS74" s="4" t="s">
        <v>245</v>
      </c>
      <c r="AT74" s="9">
        <v>1</v>
      </c>
      <c r="AU74" s="9">
        <v>1</v>
      </c>
      <c r="AV74" s="9">
        <v>9</v>
      </c>
      <c r="AW74" s="9">
        <v>11</v>
      </c>
      <c r="AX74" s="9">
        <v>11</v>
      </c>
      <c r="AY74" s="9">
        <v>0</v>
      </c>
      <c r="AZ74" s="9">
        <v>0</v>
      </c>
      <c r="BA74" s="9">
        <v>11</v>
      </c>
      <c r="BB74" s="9">
        <v>0</v>
      </c>
      <c r="BC74" s="9">
        <v>2</v>
      </c>
      <c r="BD74" s="9">
        <v>3</v>
      </c>
      <c r="BE74" s="9">
        <v>58</v>
      </c>
      <c r="BF74" s="9">
        <v>236</v>
      </c>
      <c r="BG74" s="9">
        <v>0</v>
      </c>
      <c r="BH74" s="4" t="s">
        <v>244</v>
      </c>
      <c r="BI74" s="4" t="s">
        <v>247</v>
      </c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>
        <v>14027756</v>
      </c>
      <c r="CC74" s="9">
        <v>149541</v>
      </c>
      <c r="CD74" s="9">
        <v>5502</v>
      </c>
      <c r="CE74" s="9">
        <v>3541890</v>
      </c>
      <c r="CF74" s="9">
        <v>2004328</v>
      </c>
      <c r="CG74" s="9">
        <v>2004328</v>
      </c>
      <c r="CH74" s="9"/>
      <c r="CI74" s="9"/>
      <c r="CJ74" s="9"/>
      <c r="CK74" s="9"/>
      <c r="CL74" s="9"/>
      <c r="CM74" s="9"/>
      <c r="CN74" s="9">
        <v>20000</v>
      </c>
      <c r="CO74" s="9">
        <v>0</v>
      </c>
      <c r="CP74" s="9">
        <v>0</v>
      </c>
      <c r="CQ74" s="9">
        <v>0</v>
      </c>
      <c r="CR74" s="9">
        <v>20000</v>
      </c>
      <c r="CS74" s="9"/>
      <c r="CT74" s="9">
        <v>4454</v>
      </c>
      <c r="CU74" s="9">
        <v>3428</v>
      </c>
      <c r="CV74" s="4">
        <v>117</v>
      </c>
      <c r="CW74" s="4">
        <v>160</v>
      </c>
      <c r="CX74" s="4" t="s">
        <v>244</v>
      </c>
      <c r="CY74" s="9">
        <v>0</v>
      </c>
      <c r="CZ74" s="9">
        <v>9310128</v>
      </c>
      <c r="DA74" s="9">
        <v>4961693</v>
      </c>
      <c r="DB74" s="9"/>
      <c r="DC74" s="9">
        <v>187197</v>
      </c>
      <c r="DD74" s="9">
        <v>17852</v>
      </c>
      <c r="DE74" s="9">
        <v>1288148</v>
      </c>
      <c r="DF74" s="9">
        <v>15765018</v>
      </c>
      <c r="DG74" s="9"/>
      <c r="DH74" s="9">
        <v>2595000</v>
      </c>
      <c r="DI74" s="9"/>
      <c r="DJ74" s="9"/>
      <c r="DK74" s="9">
        <v>4041477</v>
      </c>
      <c r="DL74" s="9">
        <v>340277</v>
      </c>
      <c r="DM74" s="9"/>
      <c r="DN74" s="9">
        <v>2470410</v>
      </c>
      <c r="DO74" s="9">
        <v>60769</v>
      </c>
      <c r="DP74" s="9"/>
      <c r="DQ74" s="9">
        <v>2531179</v>
      </c>
      <c r="DR74" s="9">
        <v>9507933</v>
      </c>
    </row>
    <row r="75" spans="1:122" x14ac:dyDescent="0.35">
      <c r="A75" s="4" t="s">
        <v>388</v>
      </c>
      <c r="B75" s="4">
        <v>80</v>
      </c>
      <c r="C75" s="4" t="s">
        <v>389</v>
      </c>
      <c r="D75" s="4" t="s">
        <v>285</v>
      </c>
      <c r="E75" s="4" t="s">
        <v>242</v>
      </c>
      <c r="F75" s="4" t="s">
        <v>243</v>
      </c>
      <c r="G75" s="9">
        <v>1419</v>
      </c>
      <c r="H75" s="9">
        <v>701</v>
      </c>
      <c r="I75" s="9">
        <v>2120</v>
      </c>
      <c r="J75" s="9">
        <v>330</v>
      </c>
      <c r="K75" s="9"/>
      <c r="L75" s="9">
        <v>4626</v>
      </c>
      <c r="M75" s="9">
        <v>18630</v>
      </c>
      <c r="N75" s="9">
        <v>156</v>
      </c>
      <c r="O75" s="9">
        <v>2832</v>
      </c>
      <c r="P75" s="9">
        <v>93</v>
      </c>
      <c r="Q75" s="9">
        <v>17</v>
      </c>
      <c r="R75" s="9">
        <v>253</v>
      </c>
      <c r="S75" s="9">
        <v>5</v>
      </c>
      <c r="T75" s="9">
        <v>20</v>
      </c>
      <c r="U75" s="9">
        <v>193</v>
      </c>
      <c r="V75" s="9">
        <v>18058</v>
      </c>
      <c r="W75" s="9">
        <v>1418</v>
      </c>
      <c r="X75" s="9">
        <v>2024</v>
      </c>
      <c r="Y75" s="9">
        <v>40</v>
      </c>
      <c r="Z75" s="9"/>
      <c r="AA75" s="9"/>
      <c r="AB75" s="9"/>
      <c r="AC75" s="9"/>
      <c r="AD75" s="9">
        <v>579</v>
      </c>
      <c r="AE75" s="9">
        <v>0</v>
      </c>
      <c r="AF75" s="9"/>
      <c r="AG75" s="9">
        <v>1</v>
      </c>
      <c r="AH75" s="9">
        <v>275</v>
      </c>
      <c r="AI75" s="9">
        <v>0</v>
      </c>
      <c r="AJ75" s="9">
        <v>2</v>
      </c>
      <c r="AK75" s="9">
        <v>0</v>
      </c>
      <c r="AL75" s="4" t="s">
        <v>244</v>
      </c>
      <c r="AM75" s="4" t="s">
        <v>246</v>
      </c>
      <c r="AN75" s="4">
        <v>5</v>
      </c>
      <c r="AO75" s="4">
        <v>0</v>
      </c>
      <c r="AP75" s="4" t="s">
        <v>246</v>
      </c>
      <c r="AQ75" s="9">
        <v>13</v>
      </c>
      <c r="AR75" s="9">
        <v>45</v>
      </c>
      <c r="AS75" s="4" t="s">
        <v>245</v>
      </c>
      <c r="AT75" s="9">
        <v>2</v>
      </c>
      <c r="AU75" s="9"/>
      <c r="AV75" s="9"/>
      <c r="AW75" s="9">
        <v>2</v>
      </c>
      <c r="AX75" s="9">
        <v>0</v>
      </c>
      <c r="AY75" s="9"/>
      <c r="AZ75" s="9"/>
      <c r="BA75" s="9">
        <v>2</v>
      </c>
      <c r="BB75" s="9">
        <v>1</v>
      </c>
      <c r="BC75" s="9">
        <v>1</v>
      </c>
      <c r="BD75" s="9"/>
      <c r="BE75" s="9"/>
      <c r="BF75" s="9"/>
      <c r="BG75" s="9">
        <v>1</v>
      </c>
      <c r="BH75" s="4" t="s">
        <v>244</v>
      </c>
      <c r="BI75" s="4" t="s">
        <v>247</v>
      </c>
      <c r="BJ75" s="9">
        <v>1440</v>
      </c>
      <c r="BK75" s="9">
        <v>0</v>
      </c>
      <c r="BL75" s="9">
        <v>0</v>
      </c>
      <c r="BM75" s="9">
        <v>1150</v>
      </c>
      <c r="BN75" s="9">
        <v>327</v>
      </c>
      <c r="BO75" s="9">
        <v>46</v>
      </c>
      <c r="BP75" s="9">
        <v>344</v>
      </c>
      <c r="BQ75" s="9">
        <v>0</v>
      </c>
      <c r="BR75" s="9">
        <v>0</v>
      </c>
      <c r="BS75" s="9">
        <v>344</v>
      </c>
      <c r="BT75" s="9">
        <v>344</v>
      </c>
      <c r="BU75" s="9">
        <v>53</v>
      </c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>
        <v>26500</v>
      </c>
      <c r="CI75" s="9">
        <v>2000</v>
      </c>
      <c r="CJ75" s="9"/>
      <c r="CK75" s="9">
        <v>8639</v>
      </c>
      <c r="CL75" s="9">
        <v>9050</v>
      </c>
      <c r="CM75" s="9"/>
      <c r="CN75" s="9">
        <v>71</v>
      </c>
      <c r="CO75" s="9">
        <v>2</v>
      </c>
      <c r="CP75" s="9"/>
      <c r="CQ75" s="9"/>
      <c r="CR75" s="9">
        <v>71</v>
      </c>
      <c r="CS75" s="9"/>
      <c r="CT75" s="9">
        <v>1</v>
      </c>
      <c r="CU75" s="9">
        <v>19</v>
      </c>
      <c r="CV75" s="8" t="s">
        <v>526</v>
      </c>
      <c r="CW75" s="4">
        <v>7.7</v>
      </c>
      <c r="CX75" s="4" t="s">
        <v>244</v>
      </c>
      <c r="CY75" s="9"/>
      <c r="CZ75" s="9">
        <v>400236</v>
      </c>
      <c r="DA75" s="9">
        <v>84800</v>
      </c>
      <c r="DB75" s="9"/>
      <c r="DC75" s="9">
        <v>66633</v>
      </c>
      <c r="DD75" s="9">
        <v>18526</v>
      </c>
      <c r="DE75" s="9">
        <v>54109</v>
      </c>
      <c r="DF75" s="9">
        <v>624304</v>
      </c>
      <c r="DG75" s="9">
        <v>137659</v>
      </c>
      <c r="DH75" s="9">
        <v>9600</v>
      </c>
      <c r="DI75" s="9">
        <v>1300</v>
      </c>
      <c r="DJ75" s="9"/>
      <c r="DK75" s="9">
        <v>56774</v>
      </c>
      <c r="DL75" s="9"/>
      <c r="DM75" s="9"/>
      <c r="DN75" s="9">
        <v>3539</v>
      </c>
      <c r="DO75" s="9">
        <v>5033</v>
      </c>
      <c r="DP75" s="9"/>
      <c r="DQ75" s="9">
        <v>8572</v>
      </c>
      <c r="DR75" s="9">
        <v>213905</v>
      </c>
    </row>
    <row r="76" spans="1:122" x14ac:dyDescent="0.35">
      <c r="A76" s="4" t="s">
        <v>390</v>
      </c>
      <c r="B76" s="4">
        <v>81</v>
      </c>
      <c r="C76" s="4" t="s">
        <v>263</v>
      </c>
      <c r="D76" s="4" t="s">
        <v>255</v>
      </c>
      <c r="E76" s="4" t="s">
        <v>256</v>
      </c>
      <c r="F76" s="4" t="s">
        <v>243</v>
      </c>
      <c r="G76" s="9">
        <v>965</v>
      </c>
      <c r="H76" s="9">
        <v>2088</v>
      </c>
      <c r="I76" s="9">
        <v>3053</v>
      </c>
      <c r="J76" s="9">
        <v>50</v>
      </c>
      <c r="K76" s="9"/>
      <c r="L76" s="9"/>
      <c r="M76" s="9"/>
      <c r="N76" s="9">
        <v>205</v>
      </c>
      <c r="O76" s="9">
        <v>2375</v>
      </c>
      <c r="P76" s="9">
        <v>4</v>
      </c>
      <c r="Q76" s="9">
        <v>0</v>
      </c>
      <c r="R76" s="9">
        <v>0</v>
      </c>
      <c r="S76" s="9"/>
      <c r="T76" s="9">
        <v>1</v>
      </c>
      <c r="U76" s="9">
        <v>206</v>
      </c>
      <c r="V76" s="9"/>
      <c r="W76" s="9">
        <v>2500</v>
      </c>
      <c r="X76" s="9">
        <v>2052</v>
      </c>
      <c r="Y76" s="9">
        <v>448</v>
      </c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>
        <v>1</v>
      </c>
      <c r="AK76" s="9">
        <v>5</v>
      </c>
      <c r="AL76" s="4" t="s">
        <v>244</v>
      </c>
      <c r="AM76" s="4" t="s">
        <v>244</v>
      </c>
      <c r="AN76" s="4">
        <v>16</v>
      </c>
      <c r="AO76" s="4">
        <v>12</v>
      </c>
      <c r="AP76" s="4" t="s">
        <v>246</v>
      </c>
      <c r="AQ76" s="9">
        <v>1</v>
      </c>
      <c r="AR76" s="9">
        <v>5</v>
      </c>
      <c r="AS76" s="4" t="s">
        <v>245</v>
      </c>
      <c r="AT76" s="9">
        <v>1</v>
      </c>
      <c r="AU76" s="9"/>
      <c r="AV76" s="9"/>
      <c r="AW76" s="9">
        <v>1</v>
      </c>
      <c r="AX76" s="9"/>
      <c r="AY76" s="9"/>
      <c r="AZ76" s="9"/>
      <c r="BA76" s="9">
        <v>1</v>
      </c>
      <c r="BB76" s="9"/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4" t="s">
        <v>244</v>
      </c>
      <c r="BI76" s="4" t="s">
        <v>247</v>
      </c>
      <c r="BJ76" s="9">
        <v>3000</v>
      </c>
      <c r="BK76" s="9">
        <v>0</v>
      </c>
      <c r="BL76" s="9">
        <v>8</v>
      </c>
      <c r="BM76" s="9">
        <v>1765</v>
      </c>
      <c r="BN76" s="9">
        <v>1800</v>
      </c>
      <c r="BO76" s="9">
        <v>0</v>
      </c>
      <c r="BP76" s="9">
        <v>187</v>
      </c>
      <c r="BQ76" s="9">
        <v>0</v>
      </c>
      <c r="BR76" s="9">
        <v>0</v>
      </c>
      <c r="BS76" s="9">
        <v>187</v>
      </c>
      <c r="BT76" s="9">
        <v>187</v>
      </c>
      <c r="BU76" s="9">
        <v>3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72</v>
      </c>
      <c r="CC76" s="9">
        <v>0</v>
      </c>
      <c r="CD76" s="9">
        <v>0</v>
      </c>
      <c r="CE76" s="9">
        <v>72</v>
      </c>
      <c r="CF76" s="9">
        <v>72</v>
      </c>
      <c r="CG76" s="9">
        <v>0</v>
      </c>
      <c r="CH76" s="9">
        <v>8000</v>
      </c>
      <c r="CI76" s="9">
        <v>0</v>
      </c>
      <c r="CJ76" s="9">
        <v>0</v>
      </c>
      <c r="CK76" s="9">
        <v>1563</v>
      </c>
      <c r="CL76" s="9">
        <v>6798</v>
      </c>
      <c r="CM76" s="9">
        <v>162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1</v>
      </c>
      <c r="CU76" s="9">
        <v>0</v>
      </c>
      <c r="CV76" s="8" t="s">
        <v>526</v>
      </c>
      <c r="CW76" s="4">
        <v>6</v>
      </c>
      <c r="CX76" s="4" t="s">
        <v>244</v>
      </c>
      <c r="CY76" s="9"/>
      <c r="CZ76" s="9">
        <v>346706</v>
      </c>
      <c r="DA76" s="9">
        <v>5210794</v>
      </c>
      <c r="DB76" s="9">
        <v>0</v>
      </c>
      <c r="DC76" s="9">
        <v>5528</v>
      </c>
      <c r="DD76" s="9">
        <v>7500</v>
      </c>
      <c r="DE76" s="9"/>
      <c r="DF76" s="9">
        <v>5570528</v>
      </c>
      <c r="DG76" s="9"/>
      <c r="DH76" s="9">
        <v>100000</v>
      </c>
      <c r="DI76" s="9"/>
      <c r="DJ76" s="9">
        <v>5000</v>
      </c>
      <c r="DK76" s="9"/>
      <c r="DL76" s="9"/>
      <c r="DM76" s="9"/>
      <c r="DN76" s="9">
        <v>8747.5</v>
      </c>
      <c r="DO76" s="9">
        <v>2804.92</v>
      </c>
      <c r="DP76" s="9"/>
      <c r="DQ76" s="9">
        <v>11552.4</v>
      </c>
      <c r="DR76" s="9">
        <v>116552.4</v>
      </c>
    </row>
    <row r="77" spans="1:122" x14ac:dyDescent="0.35">
      <c r="A77" s="4" t="s">
        <v>391</v>
      </c>
      <c r="B77" s="4">
        <v>172</v>
      </c>
      <c r="C77" s="4" t="s">
        <v>263</v>
      </c>
      <c r="D77" s="4" t="s">
        <v>255</v>
      </c>
      <c r="E77" s="4" t="s">
        <v>256</v>
      </c>
      <c r="F77" s="4" t="s">
        <v>243</v>
      </c>
      <c r="G77" s="9">
        <v>0</v>
      </c>
      <c r="H77" s="9">
        <v>90000</v>
      </c>
      <c r="I77" s="9">
        <v>90000</v>
      </c>
      <c r="J77" s="9"/>
      <c r="K77" s="9"/>
      <c r="L77" s="9"/>
      <c r="M77" s="9"/>
      <c r="N77" s="9">
        <v>900</v>
      </c>
      <c r="O77" s="9"/>
      <c r="P77" s="9">
        <v>700</v>
      </c>
      <c r="Q77" s="9">
        <v>100</v>
      </c>
      <c r="R77" s="9"/>
      <c r="S77" s="9"/>
      <c r="T77" s="9">
        <v>80</v>
      </c>
      <c r="U77" s="9">
        <v>1080</v>
      </c>
      <c r="V77" s="9"/>
      <c r="W77" s="9">
        <v>2900</v>
      </c>
      <c r="X77" s="9">
        <v>4194</v>
      </c>
      <c r="Y77" s="9"/>
      <c r="Z77" s="9"/>
      <c r="AA77" s="9">
        <v>294</v>
      </c>
      <c r="AB77" s="9"/>
      <c r="AC77" s="9"/>
      <c r="AD77" s="9">
        <v>350</v>
      </c>
      <c r="AE77" s="9">
        <v>9</v>
      </c>
      <c r="AF77" s="9">
        <v>8805</v>
      </c>
      <c r="AG77" s="9"/>
      <c r="AH77" s="9"/>
      <c r="AI77" s="9"/>
      <c r="AJ77" s="9"/>
      <c r="AK77" s="9"/>
      <c r="AL77" s="4" t="s">
        <v>246</v>
      </c>
      <c r="AM77" s="4" t="s">
        <v>246</v>
      </c>
      <c r="AN77" s="4"/>
      <c r="AO77" s="4"/>
      <c r="AP77" s="4"/>
      <c r="AQ77" s="9"/>
      <c r="AR77" s="9"/>
      <c r="AS77" s="4" t="s">
        <v>245</v>
      </c>
      <c r="AT77" s="9">
        <v>4</v>
      </c>
      <c r="AU77" s="9"/>
      <c r="AV77" s="9"/>
      <c r="AW77" s="9">
        <v>4</v>
      </c>
      <c r="AX77" s="9"/>
      <c r="AY77" s="9"/>
      <c r="AZ77" s="9"/>
      <c r="BA77" s="9">
        <v>4</v>
      </c>
      <c r="BB77" s="9">
        <v>1</v>
      </c>
      <c r="BC77" s="9"/>
      <c r="BD77" s="9"/>
      <c r="BE77" s="9"/>
      <c r="BF77" s="9"/>
      <c r="BG77" s="9"/>
      <c r="BH77" s="4" t="s">
        <v>246</v>
      </c>
      <c r="BI77" s="4" t="s">
        <v>247</v>
      </c>
      <c r="BJ77" s="9">
        <v>6420</v>
      </c>
      <c r="BK77" s="9">
        <v>20</v>
      </c>
      <c r="BL77" s="9"/>
      <c r="BM77" s="9">
        <v>5414</v>
      </c>
      <c r="BN77" s="9"/>
      <c r="BO77" s="9">
        <v>1490</v>
      </c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>
        <v>25000</v>
      </c>
      <c r="CI77" s="9"/>
      <c r="CJ77" s="9"/>
      <c r="CK77" s="9">
        <v>17690</v>
      </c>
      <c r="CL77" s="9">
        <v>17690</v>
      </c>
      <c r="CM77" s="9"/>
      <c r="CN77" s="9"/>
      <c r="CO77" s="9"/>
      <c r="CP77" s="9"/>
      <c r="CQ77" s="9"/>
      <c r="CR77" s="9"/>
      <c r="CS77" s="9"/>
      <c r="CT77" s="9">
        <v>3</v>
      </c>
      <c r="CU77" s="9"/>
      <c r="CV77" s="4">
        <v>6</v>
      </c>
      <c r="CW77" s="4">
        <v>8.5</v>
      </c>
      <c r="CX77" s="4" t="s">
        <v>244</v>
      </c>
      <c r="CY77" s="9"/>
      <c r="CZ77" s="9">
        <v>450000</v>
      </c>
      <c r="DA77" s="9">
        <v>740000</v>
      </c>
      <c r="DB77" s="9"/>
      <c r="DC77" s="9">
        <v>120000</v>
      </c>
      <c r="DD77" s="9">
        <v>40000</v>
      </c>
      <c r="DE77" s="9">
        <v>120000</v>
      </c>
      <c r="DF77" s="9">
        <v>1470000</v>
      </c>
      <c r="DG77" s="9"/>
      <c r="DH77" s="9"/>
      <c r="DI77" s="9"/>
      <c r="DJ77" s="9"/>
      <c r="DK77" s="9"/>
      <c r="DL77" s="9"/>
      <c r="DM77" s="9"/>
      <c r="DN77" s="9"/>
      <c r="DO77" s="9">
        <v>14500</v>
      </c>
      <c r="DP77" s="9"/>
      <c r="DQ77" s="9">
        <v>14500</v>
      </c>
      <c r="DR77" s="9">
        <v>14500</v>
      </c>
    </row>
    <row r="78" spans="1:122" x14ac:dyDescent="0.35">
      <c r="A78" s="4" t="s">
        <v>392</v>
      </c>
      <c r="B78" s="4">
        <v>82</v>
      </c>
      <c r="C78" s="4" t="s">
        <v>393</v>
      </c>
      <c r="D78" s="4" t="s">
        <v>291</v>
      </c>
      <c r="E78" s="4" t="s">
        <v>256</v>
      </c>
      <c r="F78" s="4" t="s">
        <v>252</v>
      </c>
      <c r="G78" s="9">
        <v>5046</v>
      </c>
      <c r="H78" s="9">
        <v>479</v>
      </c>
      <c r="I78" s="9">
        <v>5525</v>
      </c>
      <c r="J78" s="9">
        <v>232</v>
      </c>
      <c r="K78" s="9">
        <v>633</v>
      </c>
      <c r="L78" s="9">
        <v>38</v>
      </c>
      <c r="M78" s="9">
        <v>0</v>
      </c>
      <c r="N78" s="9">
        <v>181</v>
      </c>
      <c r="O78" s="9">
        <v>1371</v>
      </c>
      <c r="P78" s="9">
        <v>11</v>
      </c>
      <c r="Q78" s="9">
        <v>0</v>
      </c>
      <c r="R78" s="9">
        <v>0</v>
      </c>
      <c r="S78" s="9">
        <v>0</v>
      </c>
      <c r="T78" s="9">
        <v>6</v>
      </c>
      <c r="U78" s="9">
        <v>187</v>
      </c>
      <c r="V78" s="9">
        <v>11962</v>
      </c>
      <c r="W78" s="9">
        <v>1941</v>
      </c>
      <c r="X78" s="9">
        <v>801</v>
      </c>
      <c r="Y78" s="9"/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1</v>
      </c>
      <c r="AH78" s="9">
        <v>0</v>
      </c>
      <c r="AI78" s="9">
        <v>0</v>
      </c>
      <c r="AJ78" s="9">
        <v>0</v>
      </c>
      <c r="AK78" s="9">
        <v>0</v>
      </c>
      <c r="AL78" s="4" t="s">
        <v>244</v>
      </c>
      <c r="AM78" s="4" t="s">
        <v>244</v>
      </c>
      <c r="AN78" s="4">
        <v>10</v>
      </c>
      <c r="AO78" s="4">
        <v>7</v>
      </c>
      <c r="AP78" s="4" t="s">
        <v>244</v>
      </c>
      <c r="AQ78" s="9">
        <v>0</v>
      </c>
      <c r="AR78" s="9">
        <v>0</v>
      </c>
      <c r="AS78" s="4" t="s">
        <v>257</v>
      </c>
      <c r="AT78" s="9">
        <v>1</v>
      </c>
      <c r="AU78" s="9">
        <v>0</v>
      </c>
      <c r="AV78" s="9">
        <v>0</v>
      </c>
      <c r="AW78" s="9">
        <v>1</v>
      </c>
      <c r="AX78" s="9">
        <v>0</v>
      </c>
      <c r="AY78" s="9">
        <v>0</v>
      </c>
      <c r="AZ78" s="9">
        <v>0</v>
      </c>
      <c r="BA78" s="9">
        <v>1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4" t="s">
        <v>244</v>
      </c>
      <c r="BI78" s="4" t="s">
        <v>247</v>
      </c>
      <c r="BJ78" s="9">
        <v>1355</v>
      </c>
      <c r="BK78" s="9">
        <v>0</v>
      </c>
      <c r="BL78" s="9">
        <v>0</v>
      </c>
      <c r="BM78" s="9">
        <v>1346</v>
      </c>
      <c r="BN78" s="9">
        <v>1267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4458</v>
      </c>
      <c r="CI78" s="9">
        <v>0</v>
      </c>
      <c r="CJ78" s="9">
        <v>0</v>
      </c>
      <c r="CK78" s="9">
        <v>586</v>
      </c>
      <c r="CL78" s="9">
        <v>3235</v>
      </c>
      <c r="CM78" s="9">
        <v>40</v>
      </c>
      <c r="CN78" s="9">
        <v>174</v>
      </c>
      <c r="CO78" s="9">
        <v>0</v>
      </c>
      <c r="CP78" s="9">
        <v>0</v>
      </c>
      <c r="CQ78" s="9">
        <v>65</v>
      </c>
      <c r="CR78" s="9">
        <v>174</v>
      </c>
      <c r="CS78" s="9">
        <v>0</v>
      </c>
      <c r="CT78" s="9">
        <v>18</v>
      </c>
      <c r="CU78" s="9">
        <v>0</v>
      </c>
      <c r="CV78" s="8" t="s">
        <v>526</v>
      </c>
      <c r="CW78" s="8" t="s">
        <v>526</v>
      </c>
      <c r="CX78" s="4" t="s">
        <v>244</v>
      </c>
      <c r="CY78" s="9">
        <v>0</v>
      </c>
      <c r="CZ78" s="9">
        <v>97607.4</v>
      </c>
      <c r="DA78" s="9">
        <v>51400</v>
      </c>
      <c r="DB78" s="9">
        <v>0</v>
      </c>
      <c r="DC78" s="9">
        <v>0</v>
      </c>
      <c r="DD78" s="9">
        <v>4951.3999999999996</v>
      </c>
      <c r="DE78" s="9">
        <v>31217.51</v>
      </c>
      <c r="DF78" s="9">
        <v>185176.3</v>
      </c>
      <c r="DG78" s="9">
        <v>0</v>
      </c>
      <c r="DH78" s="9"/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42902.06</v>
      </c>
      <c r="DO78" s="9">
        <v>18211.990000000002</v>
      </c>
      <c r="DP78" s="9">
        <v>0</v>
      </c>
      <c r="DQ78" s="9">
        <v>61114.1</v>
      </c>
      <c r="DR78" s="9">
        <v>61114.1</v>
      </c>
    </row>
    <row r="79" spans="1:122" x14ac:dyDescent="0.35">
      <c r="A79" s="4" t="s">
        <v>394</v>
      </c>
      <c r="B79" s="4">
        <v>83</v>
      </c>
      <c r="C79" s="4" t="s">
        <v>322</v>
      </c>
      <c r="D79" s="4" t="s">
        <v>323</v>
      </c>
      <c r="E79" s="4" t="s">
        <v>288</v>
      </c>
      <c r="F79" s="4" t="s">
        <v>252</v>
      </c>
      <c r="G79" s="9">
        <v>34029</v>
      </c>
      <c r="H79" s="9">
        <v>20957</v>
      </c>
      <c r="I79" s="9">
        <v>54986</v>
      </c>
      <c r="J79" s="9">
        <v>4624</v>
      </c>
      <c r="K79" s="9">
        <v>7494</v>
      </c>
      <c r="L79" s="9">
        <v>50</v>
      </c>
      <c r="M79" s="9">
        <v>0</v>
      </c>
      <c r="N79" s="9">
        <v>154</v>
      </c>
      <c r="O79" s="9">
        <v>1879</v>
      </c>
      <c r="P79" s="9">
        <v>113</v>
      </c>
      <c r="Q79" s="9">
        <v>29</v>
      </c>
      <c r="R79" s="9">
        <v>725</v>
      </c>
      <c r="S79" s="9">
        <v>27</v>
      </c>
      <c r="T79" s="9">
        <v>5</v>
      </c>
      <c r="U79" s="9">
        <v>188</v>
      </c>
      <c r="V79" s="9">
        <v>38217</v>
      </c>
      <c r="W79" s="9">
        <v>4837</v>
      </c>
      <c r="X79" s="9">
        <v>2110</v>
      </c>
      <c r="Y79" s="9">
        <v>156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>
        <v>1</v>
      </c>
      <c r="AK79" s="9"/>
      <c r="AL79" s="4" t="s">
        <v>244</v>
      </c>
      <c r="AM79" s="4" t="s">
        <v>246</v>
      </c>
      <c r="AN79" s="4">
        <v>7</v>
      </c>
      <c r="AO79" s="4">
        <v>0</v>
      </c>
      <c r="AP79" s="4" t="s">
        <v>246</v>
      </c>
      <c r="AQ79" s="9">
        <v>8</v>
      </c>
      <c r="AR79" s="9">
        <v>55</v>
      </c>
      <c r="AS79" s="4" t="s">
        <v>245</v>
      </c>
      <c r="AT79" s="9">
        <v>2</v>
      </c>
      <c r="AU79" s="9">
        <v>2</v>
      </c>
      <c r="AV79" s="9">
        <v>1</v>
      </c>
      <c r="AW79" s="9">
        <v>5</v>
      </c>
      <c r="AX79" s="9">
        <v>3</v>
      </c>
      <c r="AY79" s="9">
        <v>0</v>
      </c>
      <c r="AZ79" s="9">
        <v>0</v>
      </c>
      <c r="BA79" s="9">
        <v>5</v>
      </c>
      <c r="BB79" s="9">
        <v>0</v>
      </c>
      <c r="BC79" s="9">
        <v>1</v>
      </c>
      <c r="BD79" s="9">
        <v>0</v>
      </c>
      <c r="BE79" s="9">
        <v>0</v>
      </c>
      <c r="BF79" s="9">
        <v>0</v>
      </c>
      <c r="BG79" s="9">
        <v>0</v>
      </c>
      <c r="BH79" s="4" t="s">
        <v>244</v>
      </c>
      <c r="BI79" s="4" t="s">
        <v>247</v>
      </c>
      <c r="BJ79" s="9">
        <v>15765</v>
      </c>
      <c r="BK79" s="9">
        <v>36</v>
      </c>
      <c r="BL79" s="9">
        <v>0</v>
      </c>
      <c r="BM79" s="9">
        <v>15183</v>
      </c>
      <c r="BN79" s="9">
        <v>5127</v>
      </c>
      <c r="BO79" s="9">
        <v>1876</v>
      </c>
      <c r="BP79" s="9">
        <v>6223</v>
      </c>
      <c r="BQ79" s="9">
        <v>22</v>
      </c>
      <c r="BR79" s="9">
        <v>0</v>
      </c>
      <c r="BS79" s="9">
        <v>6223</v>
      </c>
      <c r="BT79" s="9">
        <v>6119</v>
      </c>
      <c r="BU79" s="9">
        <v>2998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37214</v>
      </c>
      <c r="CI79" s="9">
        <v>1078</v>
      </c>
      <c r="CJ79" s="9">
        <v>0</v>
      </c>
      <c r="CK79" s="9">
        <v>17481</v>
      </c>
      <c r="CL79" s="9">
        <v>34054</v>
      </c>
      <c r="CM79" s="9">
        <v>4754</v>
      </c>
      <c r="CN79" s="9">
        <v>285</v>
      </c>
      <c r="CO79" s="9">
        <v>0</v>
      </c>
      <c r="CP79" s="9">
        <v>0</v>
      </c>
      <c r="CQ79" s="9">
        <v>0</v>
      </c>
      <c r="CR79" s="9">
        <v>140</v>
      </c>
      <c r="CS79" s="9">
        <v>0</v>
      </c>
      <c r="CT79" s="9">
        <v>77</v>
      </c>
      <c r="CU79" s="9">
        <v>79</v>
      </c>
      <c r="CV79" s="4">
        <v>10</v>
      </c>
      <c r="CW79" s="4">
        <v>10.9</v>
      </c>
      <c r="CX79" s="4" t="s">
        <v>244</v>
      </c>
      <c r="CY79" s="9">
        <v>0</v>
      </c>
      <c r="CZ79" s="9">
        <v>512833</v>
      </c>
      <c r="DA79" s="9">
        <v>453827</v>
      </c>
      <c r="DB79" s="9">
        <v>0</v>
      </c>
      <c r="DC79" s="9">
        <v>130768</v>
      </c>
      <c r="DD79" s="9">
        <v>16525</v>
      </c>
      <c r="DE79" s="9">
        <v>243121</v>
      </c>
      <c r="DF79" s="9">
        <v>1357074</v>
      </c>
      <c r="DG79" s="9">
        <v>371358</v>
      </c>
      <c r="DH79" s="9">
        <v>14073</v>
      </c>
      <c r="DI79" s="9"/>
      <c r="DJ79" s="9"/>
      <c r="DK79" s="9"/>
      <c r="DL79" s="9"/>
      <c r="DM79" s="9"/>
      <c r="DN79" s="9">
        <v>79003</v>
      </c>
      <c r="DO79" s="9">
        <v>44727</v>
      </c>
      <c r="DP79" s="9"/>
      <c r="DQ79" s="9">
        <v>123730</v>
      </c>
      <c r="DR79" s="9">
        <v>509161</v>
      </c>
    </row>
    <row r="80" spans="1:122" x14ac:dyDescent="0.35">
      <c r="A80" s="4" t="s">
        <v>395</v>
      </c>
      <c r="B80" s="4">
        <v>181</v>
      </c>
      <c r="C80" s="4" t="s">
        <v>273</v>
      </c>
      <c r="D80" s="4" t="s">
        <v>255</v>
      </c>
      <c r="E80" s="4" t="s">
        <v>242</v>
      </c>
      <c r="F80" s="4" t="s">
        <v>278</v>
      </c>
      <c r="G80" s="9">
        <v>47083</v>
      </c>
      <c r="H80" s="9">
        <v>15031</v>
      </c>
      <c r="I80" s="9">
        <v>62114</v>
      </c>
      <c r="J80" s="9">
        <v>4998</v>
      </c>
      <c r="K80" s="9">
        <v>0</v>
      </c>
      <c r="L80" s="9">
        <v>5154</v>
      </c>
      <c r="M80" s="9">
        <v>0</v>
      </c>
      <c r="N80" s="9">
        <v>326</v>
      </c>
      <c r="O80" s="9">
        <v>5533</v>
      </c>
      <c r="P80" s="9">
        <v>213</v>
      </c>
      <c r="Q80" s="9">
        <v>529</v>
      </c>
      <c r="R80" s="9">
        <v>21399</v>
      </c>
      <c r="S80" s="9">
        <v>86</v>
      </c>
      <c r="T80" s="9">
        <v>212</v>
      </c>
      <c r="U80" s="9">
        <v>1067</v>
      </c>
      <c r="V80" s="9">
        <v>102000</v>
      </c>
      <c r="W80" s="9">
        <v>5761</v>
      </c>
      <c r="X80" s="9">
        <v>7408</v>
      </c>
      <c r="Y80" s="9">
        <v>35</v>
      </c>
      <c r="Z80" s="9">
        <v>205</v>
      </c>
      <c r="AA80" s="9">
        <v>157</v>
      </c>
      <c r="AB80" s="9">
        <v>721</v>
      </c>
      <c r="AC80" s="9">
        <v>0</v>
      </c>
      <c r="AD80" s="9">
        <v>1925</v>
      </c>
      <c r="AE80" s="9">
        <v>0</v>
      </c>
      <c r="AF80" s="9">
        <v>0</v>
      </c>
      <c r="AG80" s="9">
        <v>1</v>
      </c>
      <c r="AH80" s="9"/>
      <c r="AI80" s="9">
        <v>1</v>
      </c>
      <c r="AJ80" s="9">
        <v>0</v>
      </c>
      <c r="AK80" s="9">
        <v>0</v>
      </c>
      <c r="AL80" s="4" t="s">
        <v>244</v>
      </c>
      <c r="AM80" s="4" t="s">
        <v>244</v>
      </c>
      <c r="AN80" s="4">
        <v>14</v>
      </c>
      <c r="AO80" s="4">
        <v>3</v>
      </c>
      <c r="AP80" s="4" t="s">
        <v>246</v>
      </c>
      <c r="AQ80" s="9">
        <v>13</v>
      </c>
      <c r="AR80" s="9">
        <v>66</v>
      </c>
      <c r="AS80" s="4" t="s">
        <v>245</v>
      </c>
      <c r="AT80" s="9">
        <v>2</v>
      </c>
      <c r="AU80" s="9">
        <v>0</v>
      </c>
      <c r="AV80" s="9">
        <v>0</v>
      </c>
      <c r="AW80" s="9">
        <v>2</v>
      </c>
      <c r="AX80" s="9">
        <v>0</v>
      </c>
      <c r="AY80" s="9">
        <v>0</v>
      </c>
      <c r="AZ80" s="9">
        <v>0</v>
      </c>
      <c r="BA80" s="9">
        <v>2</v>
      </c>
      <c r="BB80" s="9">
        <v>0</v>
      </c>
      <c r="BC80" s="9">
        <v>1</v>
      </c>
      <c r="BD80" s="9">
        <v>1</v>
      </c>
      <c r="BE80" s="9">
        <v>3</v>
      </c>
      <c r="BF80" s="9">
        <v>0</v>
      </c>
      <c r="BG80" s="9">
        <v>1</v>
      </c>
      <c r="BH80" s="4" t="s">
        <v>246</v>
      </c>
      <c r="BI80" s="4" t="s">
        <v>247</v>
      </c>
      <c r="BJ80" s="9">
        <v>14739</v>
      </c>
      <c r="BK80" s="9">
        <v>518</v>
      </c>
      <c r="BL80" s="9">
        <v>9</v>
      </c>
      <c r="BM80" s="9">
        <v>8027</v>
      </c>
      <c r="BN80" s="9">
        <v>4350</v>
      </c>
      <c r="BO80" s="9">
        <v>2083</v>
      </c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>
        <v>683</v>
      </c>
      <c r="CI80" s="9">
        <v>0</v>
      </c>
      <c r="CJ80" s="9">
        <v>0</v>
      </c>
      <c r="CK80" s="9">
        <v>683</v>
      </c>
      <c r="CL80" s="9">
        <v>610</v>
      </c>
      <c r="CM80" s="9">
        <v>591</v>
      </c>
      <c r="CN80" s="9">
        <v>5</v>
      </c>
      <c r="CO80" s="9">
        <v>0</v>
      </c>
      <c r="CP80" s="9">
        <v>0</v>
      </c>
      <c r="CQ80" s="9">
        <v>5</v>
      </c>
      <c r="CR80" s="9">
        <v>5</v>
      </c>
      <c r="CS80" s="9">
        <v>5</v>
      </c>
      <c r="CT80" s="9">
        <v>8</v>
      </c>
      <c r="CU80" s="9">
        <v>458</v>
      </c>
      <c r="CV80" s="4">
        <v>5</v>
      </c>
      <c r="CW80" s="4">
        <v>9.4</v>
      </c>
      <c r="CX80" s="4" t="s">
        <v>246</v>
      </c>
      <c r="CY80" s="9">
        <v>550</v>
      </c>
      <c r="CZ80" s="9">
        <v>430655.4</v>
      </c>
      <c r="DA80" s="9">
        <v>388113.3</v>
      </c>
      <c r="DB80" s="9">
        <v>2691.6</v>
      </c>
      <c r="DC80" s="9">
        <v>31142.3</v>
      </c>
      <c r="DD80" s="9">
        <v>27677.599999999999</v>
      </c>
      <c r="DE80" s="9">
        <v>198532.6</v>
      </c>
      <c r="DF80" s="9">
        <v>1078812.8</v>
      </c>
      <c r="DG80" s="9">
        <v>127335</v>
      </c>
      <c r="DH80" s="9">
        <v>25000</v>
      </c>
      <c r="DI80" s="9">
        <v>556100</v>
      </c>
      <c r="DJ80" s="9"/>
      <c r="DK80" s="9">
        <v>5000</v>
      </c>
      <c r="DL80" s="9">
        <v>4500</v>
      </c>
      <c r="DM80" s="9">
        <v>2000</v>
      </c>
      <c r="DN80" s="9">
        <v>289773.2</v>
      </c>
      <c r="DO80" s="9">
        <v>85784.5</v>
      </c>
      <c r="DP80" s="9"/>
      <c r="DQ80" s="9">
        <v>377557.7</v>
      </c>
      <c r="DR80" s="9">
        <v>1095492.7</v>
      </c>
    </row>
    <row r="81" spans="1:122" x14ac:dyDescent="0.35">
      <c r="A81" s="4" t="s">
        <v>396</v>
      </c>
      <c r="B81" s="4">
        <v>121</v>
      </c>
      <c r="C81" s="4" t="s">
        <v>307</v>
      </c>
      <c r="D81" s="4" t="s">
        <v>281</v>
      </c>
      <c r="E81" s="4" t="s">
        <v>242</v>
      </c>
      <c r="F81" s="4" t="s">
        <v>278</v>
      </c>
      <c r="G81" s="9">
        <v>20584</v>
      </c>
      <c r="H81" s="9">
        <v>3821</v>
      </c>
      <c r="I81" s="9">
        <v>24405</v>
      </c>
      <c r="J81" s="9">
        <v>1387</v>
      </c>
      <c r="K81" s="9">
        <v>2197</v>
      </c>
      <c r="L81" s="9">
        <v>0</v>
      </c>
      <c r="M81" s="9">
        <v>0</v>
      </c>
      <c r="N81" s="9">
        <v>101</v>
      </c>
      <c r="O81" s="9">
        <v>1783</v>
      </c>
      <c r="P81" s="9">
        <v>22</v>
      </c>
      <c r="Q81" s="9">
        <v>50</v>
      </c>
      <c r="R81" s="9">
        <v>1156</v>
      </c>
      <c r="S81" s="9">
        <v>44</v>
      </c>
      <c r="T81" s="9">
        <v>19</v>
      </c>
      <c r="U81" s="9">
        <v>170</v>
      </c>
      <c r="V81" s="9">
        <v>29409</v>
      </c>
      <c r="W81" s="9">
        <v>3356</v>
      </c>
      <c r="X81" s="9">
        <v>1120</v>
      </c>
      <c r="Y81" s="9">
        <v>12</v>
      </c>
      <c r="Z81" s="9">
        <v>46</v>
      </c>
      <c r="AA81" s="9"/>
      <c r="AB81" s="9"/>
      <c r="AC81" s="9"/>
      <c r="AD81" s="9"/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4" t="s">
        <v>244</v>
      </c>
      <c r="AM81" s="4" t="s">
        <v>244</v>
      </c>
      <c r="AN81" s="4">
        <v>11</v>
      </c>
      <c r="AO81" s="4">
        <v>6</v>
      </c>
      <c r="AP81" s="4" t="s">
        <v>246</v>
      </c>
      <c r="AQ81" s="9">
        <v>12</v>
      </c>
      <c r="AR81" s="9">
        <v>28</v>
      </c>
      <c r="AS81" s="4" t="s">
        <v>245</v>
      </c>
      <c r="AT81" s="9">
        <v>0</v>
      </c>
      <c r="AU81" s="9">
        <v>0</v>
      </c>
      <c r="AV81" s="9">
        <v>1</v>
      </c>
      <c r="AW81" s="9">
        <v>1</v>
      </c>
      <c r="AX81" s="9">
        <v>1</v>
      </c>
      <c r="AY81" s="9">
        <v>0</v>
      </c>
      <c r="AZ81" s="9">
        <v>0</v>
      </c>
      <c r="BA81" s="9">
        <v>1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4" t="s">
        <v>244</v>
      </c>
      <c r="BI81" s="4" t="s">
        <v>247</v>
      </c>
      <c r="BJ81" s="9">
        <v>6632</v>
      </c>
      <c r="BK81" s="9">
        <v>43</v>
      </c>
      <c r="BL81" s="9">
        <v>0</v>
      </c>
      <c r="BM81" s="9">
        <v>6499</v>
      </c>
      <c r="BN81" s="9">
        <v>5095</v>
      </c>
      <c r="BO81" s="9">
        <v>0</v>
      </c>
      <c r="BP81" s="9">
        <v>209</v>
      </c>
      <c r="BQ81" s="9">
        <v>0</v>
      </c>
      <c r="BR81" s="9">
        <v>0</v>
      </c>
      <c r="BS81" s="9">
        <v>203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51313</v>
      </c>
      <c r="CI81" s="9">
        <v>1614</v>
      </c>
      <c r="CJ81" s="9">
        <v>0</v>
      </c>
      <c r="CK81" s="9">
        <v>23047</v>
      </c>
      <c r="CL81" s="9">
        <v>23477</v>
      </c>
      <c r="CM81" s="9">
        <v>0</v>
      </c>
      <c r="CN81" s="9">
        <v>57</v>
      </c>
      <c r="CO81" s="9">
        <v>0</v>
      </c>
      <c r="CP81" s="9">
        <v>0</v>
      </c>
      <c r="CQ81" s="9">
        <v>8</v>
      </c>
      <c r="CR81" s="9">
        <v>0</v>
      </c>
      <c r="CS81" s="9">
        <v>0</v>
      </c>
      <c r="CT81" s="9">
        <v>1</v>
      </c>
      <c r="CU81" s="9">
        <v>5</v>
      </c>
      <c r="CV81" s="8" t="s">
        <v>526</v>
      </c>
      <c r="CW81" s="4">
        <v>6.7</v>
      </c>
      <c r="CX81" s="4" t="s">
        <v>246</v>
      </c>
      <c r="CY81" s="9">
        <v>99</v>
      </c>
      <c r="CZ81" s="9">
        <v>246258</v>
      </c>
      <c r="DA81" s="9">
        <v>191639</v>
      </c>
      <c r="DB81" s="9">
        <v>0</v>
      </c>
      <c r="DC81" s="9">
        <v>15622</v>
      </c>
      <c r="DD81" s="9">
        <v>10725</v>
      </c>
      <c r="DE81" s="9">
        <v>118032</v>
      </c>
      <c r="DF81" s="9">
        <v>582276</v>
      </c>
      <c r="DG81" s="9">
        <v>127335</v>
      </c>
      <c r="DH81" s="9">
        <v>172500</v>
      </c>
      <c r="DI81" s="9">
        <v>0</v>
      </c>
      <c r="DJ81" s="9">
        <v>20000</v>
      </c>
      <c r="DK81" s="9">
        <v>5500</v>
      </c>
      <c r="DL81" s="9">
        <v>0</v>
      </c>
      <c r="DM81" s="9">
        <v>1700</v>
      </c>
      <c r="DN81" s="9">
        <v>170527</v>
      </c>
      <c r="DO81" s="9">
        <v>64760</v>
      </c>
      <c r="DP81" s="9">
        <v>2408</v>
      </c>
      <c r="DQ81" s="9">
        <v>239395</v>
      </c>
      <c r="DR81" s="9">
        <v>564730</v>
      </c>
    </row>
    <row r="82" spans="1:122" x14ac:dyDescent="0.35">
      <c r="A82" s="4" t="s">
        <v>397</v>
      </c>
      <c r="B82" s="4">
        <v>168</v>
      </c>
      <c r="C82" s="4" t="s">
        <v>398</v>
      </c>
      <c r="D82" s="4" t="s">
        <v>241</v>
      </c>
      <c r="E82" s="4" t="s">
        <v>242</v>
      </c>
      <c r="F82" s="4" t="s">
        <v>252</v>
      </c>
      <c r="G82" s="9">
        <v>4448</v>
      </c>
      <c r="H82" s="9">
        <v>8708</v>
      </c>
      <c r="I82" s="9">
        <v>13156</v>
      </c>
      <c r="J82" s="9"/>
      <c r="K82" s="9"/>
      <c r="L82" s="9"/>
      <c r="M82" s="9"/>
      <c r="N82" s="9">
        <v>52</v>
      </c>
      <c r="O82" s="9">
        <v>789</v>
      </c>
      <c r="P82" s="9">
        <v>36</v>
      </c>
      <c r="Q82" s="9">
        <v>38</v>
      </c>
      <c r="R82" s="9">
        <v>460</v>
      </c>
      <c r="S82" s="9">
        <v>25</v>
      </c>
      <c r="T82" s="9">
        <v>13</v>
      </c>
      <c r="U82" s="9">
        <v>103</v>
      </c>
      <c r="V82" s="9">
        <v>0</v>
      </c>
      <c r="W82" s="9">
        <v>2616</v>
      </c>
      <c r="X82" s="9">
        <v>1794</v>
      </c>
      <c r="Y82" s="9"/>
      <c r="Z82" s="9"/>
      <c r="AA82" s="9"/>
      <c r="AB82" s="9"/>
      <c r="AC82" s="9"/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4" t="s">
        <v>244</v>
      </c>
      <c r="AM82" s="4" t="s">
        <v>246</v>
      </c>
      <c r="AN82" s="4">
        <v>5</v>
      </c>
      <c r="AO82" s="4">
        <v>0</v>
      </c>
      <c r="AP82" s="4" t="s">
        <v>246</v>
      </c>
      <c r="AQ82" s="9">
        <v>5</v>
      </c>
      <c r="AR82" s="9">
        <v>29</v>
      </c>
      <c r="AS82" s="4" t="s">
        <v>245</v>
      </c>
      <c r="AT82" s="9">
        <v>3</v>
      </c>
      <c r="AU82" s="9">
        <v>0</v>
      </c>
      <c r="AV82" s="9">
        <v>5</v>
      </c>
      <c r="AW82" s="9">
        <v>8</v>
      </c>
      <c r="AX82" s="9">
        <v>5</v>
      </c>
      <c r="AY82" s="9">
        <v>0</v>
      </c>
      <c r="AZ82" s="9">
        <v>0</v>
      </c>
      <c r="BA82" s="9">
        <v>8</v>
      </c>
      <c r="BB82" s="9">
        <v>1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4" t="s">
        <v>246</v>
      </c>
      <c r="BI82" s="4" t="s">
        <v>247</v>
      </c>
      <c r="BJ82" s="9">
        <v>10497</v>
      </c>
      <c r="BK82" s="9">
        <v>89</v>
      </c>
      <c r="BL82" s="9">
        <v>0</v>
      </c>
      <c r="BM82" s="9">
        <v>9050</v>
      </c>
      <c r="BN82" s="9">
        <v>9050</v>
      </c>
      <c r="BO82" s="9">
        <v>494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333</v>
      </c>
      <c r="BW82" s="9">
        <v>0</v>
      </c>
      <c r="BX82" s="9">
        <v>0</v>
      </c>
      <c r="BY82" s="9">
        <v>0</v>
      </c>
      <c r="BZ82" s="9">
        <v>333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33618</v>
      </c>
      <c r="CI82" s="9">
        <v>2623</v>
      </c>
      <c r="CJ82" s="9">
        <v>0</v>
      </c>
      <c r="CK82" s="9">
        <v>6166</v>
      </c>
      <c r="CL82" s="9">
        <v>20000</v>
      </c>
      <c r="CM82" s="9">
        <v>0</v>
      </c>
      <c r="CN82" s="9">
        <v>68</v>
      </c>
      <c r="CO82" s="9">
        <v>34</v>
      </c>
      <c r="CP82" s="9">
        <v>0</v>
      </c>
      <c r="CQ82" s="9">
        <v>0</v>
      </c>
      <c r="CR82" s="9">
        <v>68</v>
      </c>
      <c r="CS82" s="9">
        <v>0</v>
      </c>
      <c r="CT82" s="9">
        <v>2</v>
      </c>
      <c r="CU82" s="9">
        <v>144</v>
      </c>
      <c r="CV82" s="8" t="s">
        <v>526</v>
      </c>
      <c r="CW82" s="8" t="s">
        <v>526</v>
      </c>
      <c r="CX82" s="4" t="s">
        <v>246</v>
      </c>
      <c r="CY82" s="9">
        <v>57</v>
      </c>
      <c r="CZ82" s="9">
        <v>245324</v>
      </c>
      <c r="DA82" s="9">
        <v>273370</v>
      </c>
      <c r="DB82" s="9">
        <v>0</v>
      </c>
      <c r="DC82" s="9">
        <v>5686</v>
      </c>
      <c r="DD82" s="9">
        <v>24689</v>
      </c>
      <c r="DE82" s="9">
        <v>62096</v>
      </c>
      <c r="DF82" s="9">
        <v>611165</v>
      </c>
      <c r="DG82" s="9">
        <v>83547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21294</v>
      </c>
      <c r="DO82" s="9">
        <v>11003</v>
      </c>
      <c r="DP82" s="9"/>
      <c r="DQ82" s="9">
        <v>32297</v>
      </c>
      <c r="DR82" s="9">
        <v>115844</v>
      </c>
    </row>
    <row r="83" spans="1:122" x14ac:dyDescent="0.35">
      <c r="A83" s="4" t="s">
        <v>399</v>
      </c>
      <c r="B83" s="4">
        <v>87</v>
      </c>
      <c r="C83" s="4" t="s">
        <v>400</v>
      </c>
      <c r="D83" s="4" t="s">
        <v>344</v>
      </c>
      <c r="E83" s="4" t="s">
        <v>288</v>
      </c>
      <c r="F83" s="4" t="s">
        <v>252</v>
      </c>
      <c r="G83" s="9">
        <v>1246</v>
      </c>
      <c r="H83" s="9">
        <v>3400</v>
      </c>
      <c r="I83" s="9">
        <v>4646</v>
      </c>
      <c r="J83" s="9">
        <v>892</v>
      </c>
      <c r="K83" s="9"/>
      <c r="L83" s="9">
        <v>65</v>
      </c>
      <c r="M83" s="9"/>
      <c r="N83" s="9">
        <v>83</v>
      </c>
      <c r="O83" s="9">
        <v>1471</v>
      </c>
      <c r="P83" s="9">
        <v>47</v>
      </c>
      <c r="Q83" s="9">
        <v>29</v>
      </c>
      <c r="R83" s="9">
        <v>479</v>
      </c>
      <c r="S83" s="9">
        <v>26</v>
      </c>
      <c r="T83" s="9">
        <v>15</v>
      </c>
      <c r="U83" s="9">
        <v>127</v>
      </c>
      <c r="V83" s="9">
        <v>16000</v>
      </c>
      <c r="W83" s="9">
        <v>2173</v>
      </c>
      <c r="X83" s="9">
        <v>1587</v>
      </c>
      <c r="Y83" s="9">
        <v>14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1</v>
      </c>
      <c r="AF83" s="9">
        <v>4</v>
      </c>
      <c r="AG83" s="9">
        <v>0</v>
      </c>
      <c r="AH83" s="9">
        <v>0</v>
      </c>
      <c r="AI83" s="9">
        <v>0</v>
      </c>
      <c r="AJ83" s="9">
        <v>3</v>
      </c>
      <c r="AK83" s="9">
        <v>0</v>
      </c>
      <c r="AL83" s="4" t="s">
        <v>244</v>
      </c>
      <c r="AM83" s="4" t="s">
        <v>244</v>
      </c>
      <c r="AN83" s="4">
        <v>6</v>
      </c>
      <c r="AO83" s="4">
        <v>4</v>
      </c>
      <c r="AP83" s="4" t="s">
        <v>246</v>
      </c>
      <c r="AQ83" s="9">
        <v>4</v>
      </c>
      <c r="AR83" s="9">
        <v>24</v>
      </c>
      <c r="AS83" s="4" t="s">
        <v>245</v>
      </c>
      <c r="AT83" s="9">
        <v>6</v>
      </c>
      <c r="AU83" s="9">
        <v>1</v>
      </c>
      <c r="AV83" s="9"/>
      <c r="AW83" s="9">
        <v>7</v>
      </c>
      <c r="AX83" s="9">
        <v>6</v>
      </c>
      <c r="AY83" s="9">
        <v>0</v>
      </c>
      <c r="AZ83" s="9">
        <v>0</v>
      </c>
      <c r="BA83" s="9">
        <v>7</v>
      </c>
      <c r="BB83" s="9"/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4" t="s">
        <v>246</v>
      </c>
      <c r="BI83" s="4" t="s">
        <v>247</v>
      </c>
      <c r="BJ83" s="9"/>
      <c r="BK83" s="9"/>
      <c r="BL83" s="9"/>
      <c r="BM83" s="9"/>
      <c r="BN83" s="9"/>
      <c r="BO83" s="9"/>
      <c r="BP83" s="9">
        <v>3094</v>
      </c>
      <c r="BQ83" s="9">
        <v>8</v>
      </c>
      <c r="BR83" s="9"/>
      <c r="BS83" s="9">
        <v>2800</v>
      </c>
      <c r="BT83" s="9">
        <v>1670</v>
      </c>
      <c r="BU83" s="9">
        <v>20</v>
      </c>
      <c r="BV83" s="9">
        <v>34</v>
      </c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>
        <v>3374</v>
      </c>
      <c r="CI83" s="9"/>
      <c r="CJ83" s="9"/>
      <c r="CK83" s="9"/>
      <c r="CL83" s="9">
        <v>3374</v>
      </c>
      <c r="CM83" s="9"/>
      <c r="CN83" s="9">
        <v>171</v>
      </c>
      <c r="CO83" s="9">
        <v>3</v>
      </c>
      <c r="CP83" s="9"/>
      <c r="CQ83" s="9"/>
      <c r="CR83" s="9"/>
      <c r="CS83" s="9"/>
      <c r="CT83" s="9">
        <v>12</v>
      </c>
      <c r="CU83" s="9">
        <v>40</v>
      </c>
      <c r="CV83" s="8" t="s">
        <v>526</v>
      </c>
      <c r="CW83" s="8" t="s">
        <v>526</v>
      </c>
      <c r="CX83" s="4" t="s">
        <v>244</v>
      </c>
      <c r="CY83" s="9"/>
      <c r="CZ83" s="9">
        <v>222005</v>
      </c>
      <c r="DA83" s="9">
        <v>140905</v>
      </c>
      <c r="DB83" s="9">
        <v>0</v>
      </c>
      <c r="DC83" s="9"/>
      <c r="DD83" s="9"/>
      <c r="DE83" s="9">
        <v>119123</v>
      </c>
      <c r="DF83" s="9">
        <v>482033</v>
      </c>
      <c r="DG83" s="9">
        <v>163793</v>
      </c>
      <c r="DH83" s="9">
        <v>3200</v>
      </c>
      <c r="DI83" s="9"/>
      <c r="DJ83" s="9"/>
      <c r="DK83" s="9"/>
      <c r="DL83" s="9"/>
      <c r="DM83" s="9"/>
      <c r="DN83" s="9"/>
      <c r="DO83" s="9"/>
      <c r="DP83" s="9"/>
      <c r="DQ83" s="9">
        <v>0</v>
      </c>
      <c r="DR83" s="9">
        <v>166993</v>
      </c>
    </row>
    <row r="84" spans="1:122" x14ac:dyDescent="0.35">
      <c r="A84" s="4" t="s">
        <v>401</v>
      </c>
      <c r="B84" s="4">
        <v>182</v>
      </c>
      <c r="C84" s="4" t="s">
        <v>402</v>
      </c>
      <c r="D84" s="4" t="s">
        <v>314</v>
      </c>
      <c r="E84" s="4" t="s">
        <v>242</v>
      </c>
      <c r="F84" s="4" t="s">
        <v>252</v>
      </c>
      <c r="G84" s="9">
        <v>498</v>
      </c>
      <c r="H84" s="9">
        <v>14022</v>
      </c>
      <c r="I84" s="9">
        <v>14520</v>
      </c>
      <c r="J84" s="9">
        <v>337</v>
      </c>
      <c r="K84" s="9">
        <v>449</v>
      </c>
      <c r="L84" s="9">
        <v>2485</v>
      </c>
      <c r="M84" s="9">
        <v>365</v>
      </c>
      <c r="N84" s="9">
        <v>26</v>
      </c>
      <c r="O84" s="9">
        <v>745</v>
      </c>
      <c r="P84" s="9">
        <v>23</v>
      </c>
      <c r="Q84" s="9">
        <v>5</v>
      </c>
      <c r="R84" s="9">
        <v>90</v>
      </c>
      <c r="S84" s="9">
        <v>5</v>
      </c>
      <c r="T84" s="9">
        <v>16</v>
      </c>
      <c r="U84" s="9">
        <v>47</v>
      </c>
      <c r="V84" s="9"/>
      <c r="W84" s="9">
        <v>1269</v>
      </c>
      <c r="X84" s="9">
        <v>794</v>
      </c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>
        <v>5</v>
      </c>
      <c r="AK84" s="9"/>
      <c r="AL84" s="4" t="s">
        <v>246</v>
      </c>
      <c r="AM84" s="4" t="s">
        <v>246</v>
      </c>
      <c r="AN84" s="4">
        <v>8</v>
      </c>
      <c r="AO84" s="4">
        <v>4</v>
      </c>
      <c r="AP84" s="4" t="s">
        <v>246</v>
      </c>
      <c r="AQ84" s="9">
        <v>252</v>
      </c>
      <c r="AR84" s="9">
        <v>1649</v>
      </c>
      <c r="AS84" s="4" t="s">
        <v>245</v>
      </c>
      <c r="AT84" s="9">
        <v>3</v>
      </c>
      <c r="AU84" s="9">
        <v>1</v>
      </c>
      <c r="AV84" s="9">
        <v>0</v>
      </c>
      <c r="AW84" s="9">
        <v>4</v>
      </c>
      <c r="AX84" s="9">
        <v>1</v>
      </c>
      <c r="AY84" s="9">
        <v>0</v>
      </c>
      <c r="AZ84" s="9">
        <v>0</v>
      </c>
      <c r="BA84" s="9">
        <v>4</v>
      </c>
      <c r="BB84" s="9">
        <v>1</v>
      </c>
      <c r="BC84" s="9">
        <v>1</v>
      </c>
      <c r="BD84" s="9"/>
      <c r="BE84" s="9"/>
      <c r="BF84" s="9"/>
      <c r="BG84" s="9">
        <v>1</v>
      </c>
      <c r="BH84" s="4" t="s">
        <v>244</v>
      </c>
      <c r="BI84" s="4" t="s">
        <v>247</v>
      </c>
      <c r="BJ84" s="9">
        <v>21792</v>
      </c>
      <c r="BK84" s="9">
        <v>13</v>
      </c>
      <c r="BL84" s="9">
        <v>0</v>
      </c>
      <c r="BM84" s="9">
        <v>3164</v>
      </c>
      <c r="BN84" s="9">
        <v>3164</v>
      </c>
      <c r="BO84" s="9">
        <v>3164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570</v>
      </c>
      <c r="BW84" s="9">
        <v>0</v>
      </c>
      <c r="BX84" s="9">
        <v>0</v>
      </c>
      <c r="BY84" s="9">
        <v>570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89249</v>
      </c>
      <c r="CI84" s="9">
        <v>131</v>
      </c>
      <c r="CJ84" s="9">
        <v>0</v>
      </c>
      <c r="CK84" s="9">
        <v>26484</v>
      </c>
      <c r="CL84" s="9">
        <v>26484</v>
      </c>
      <c r="CM84" s="9">
        <v>26484</v>
      </c>
      <c r="CN84" s="9">
        <v>357</v>
      </c>
      <c r="CO84" s="9">
        <v>10</v>
      </c>
      <c r="CP84" s="9">
        <v>0</v>
      </c>
      <c r="CQ84" s="9">
        <v>357</v>
      </c>
      <c r="CR84" s="9">
        <v>80</v>
      </c>
      <c r="CS84" s="9"/>
      <c r="CT84" s="9">
        <v>1</v>
      </c>
      <c r="CU84" s="9">
        <v>5</v>
      </c>
      <c r="CV84" s="8" t="s">
        <v>526</v>
      </c>
      <c r="CW84" s="8" t="s">
        <v>526</v>
      </c>
      <c r="CX84" s="4" t="s">
        <v>244</v>
      </c>
      <c r="CY84" s="9"/>
      <c r="CZ84" s="9">
        <v>219127.2</v>
      </c>
      <c r="DA84" s="9">
        <v>81694</v>
      </c>
      <c r="DB84" s="9">
        <v>0</v>
      </c>
      <c r="DC84" s="9">
        <v>7122</v>
      </c>
      <c r="DD84" s="9"/>
      <c r="DE84" s="9">
        <v>114152.9</v>
      </c>
      <c r="DF84" s="9">
        <v>422096.1</v>
      </c>
      <c r="DG84" s="9">
        <v>64267</v>
      </c>
      <c r="DH84" s="9"/>
      <c r="DI84" s="9"/>
      <c r="DJ84" s="9"/>
      <c r="DK84" s="9"/>
      <c r="DL84" s="9"/>
      <c r="DM84" s="9"/>
      <c r="DN84" s="9">
        <v>572</v>
      </c>
      <c r="DO84" s="9">
        <v>4629</v>
      </c>
      <c r="DP84" s="9">
        <v>356</v>
      </c>
      <c r="DQ84" s="9">
        <v>5557</v>
      </c>
      <c r="DR84" s="9">
        <v>69824</v>
      </c>
    </row>
    <row r="85" spans="1:122" x14ac:dyDescent="0.35">
      <c r="A85" s="4" t="s">
        <v>403</v>
      </c>
      <c r="B85" s="4">
        <v>183</v>
      </c>
      <c r="C85" s="4" t="s">
        <v>404</v>
      </c>
      <c r="D85" s="4" t="s">
        <v>255</v>
      </c>
      <c r="E85" s="4" t="s">
        <v>242</v>
      </c>
      <c r="F85" s="4" t="s">
        <v>252</v>
      </c>
      <c r="G85" s="9">
        <v>3213</v>
      </c>
      <c r="H85" s="9">
        <v>12356</v>
      </c>
      <c r="I85" s="9">
        <v>15569</v>
      </c>
      <c r="J85" s="9">
        <v>1878</v>
      </c>
      <c r="K85" s="9"/>
      <c r="L85" s="9">
        <v>2180</v>
      </c>
      <c r="M85" s="9">
        <v>500</v>
      </c>
      <c r="N85" s="9">
        <v>365</v>
      </c>
      <c r="O85" s="9">
        <v>3853</v>
      </c>
      <c r="P85" s="9">
        <v>108</v>
      </c>
      <c r="Q85" s="9"/>
      <c r="R85" s="9"/>
      <c r="S85" s="9"/>
      <c r="T85" s="9">
        <v>104</v>
      </c>
      <c r="U85" s="9">
        <v>469</v>
      </c>
      <c r="V85" s="9">
        <v>10165</v>
      </c>
      <c r="W85" s="9">
        <v>1107</v>
      </c>
      <c r="X85" s="9">
        <v>779</v>
      </c>
      <c r="Y85" s="9"/>
      <c r="Z85" s="9"/>
      <c r="AA85" s="9"/>
      <c r="AB85" s="9"/>
      <c r="AC85" s="9"/>
      <c r="AD85" s="9"/>
      <c r="AE85" s="9"/>
      <c r="AF85" s="9"/>
      <c r="AG85" s="9">
        <v>4</v>
      </c>
      <c r="AH85" s="9">
        <v>59133</v>
      </c>
      <c r="AI85" s="9"/>
      <c r="AJ85" s="9"/>
      <c r="AK85" s="9"/>
      <c r="AL85" s="4" t="s">
        <v>244</v>
      </c>
      <c r="AM85" s="4" t="s">
        <v>246</v>
      </c>
      <c r="AN85" s="4">
        <v>7</v>
      </c>
      <c r="AO85" s="4"/>
      <c r="AP85" s="4" t="s">
        <v>246</v>
      </c>
      <c r="AQ85" s="9">
        <v>20</v>
      </c>
      <c r="AR85" s="9">
        <v>62</v>
      </c>
      <c r="AS85" s="4" t="s">
        <v>257</v>
      </c>
      <c r="AT85" s="9">
        <v>1</v>
      </c>
      <c r="AU85" s="9"/>
      <c r="AV85" s="9"/>
      <c r="AW85" s="9">
        <v>1</v>
      </c>
      <c r="AX85" s="9"/>
      <c r="AY85" s="9"/>
      <c r="AZ85" s="9"/>
      <c r="BA85" s="9">
        <v>1</v>
      </c>
      <c r="BB85" s="9">
        <v>2</v>
      </c>
      <c r="BC85" s="9"/>
      <c r="BD85" s="9"/>
      <c r="BE85" s="9"/>
      <c r="BF85" s="9"/>
      <c r="BG85" s="9">
        <v>1</v>
      </c>
      <c r="BH85" s="4" t="s">
        <v>246</v>
      </c>
      <c r="BI85" s="4" t="s">
        <v>247</v>
      </c>
      <c r="BJ85" s="9">
        <v>12300</v>
      </c>
      <c r="BK85" s="9">
        <v>305</v>
      </c>
      <c r="BL85" s="9">
        <v>4</v>
      </c>
      <c r="BM85" s="9">
        <v>6497</v>
      </c>
      <c r="BN85" s="9">
        <v>6497</v>
      </c>
      <c r="BO85" s="9">
        <v>5660</v>
      </c>
      <c r="BP85" s="9">
        <v>1558</v>
      </c>
      <c r="BQ85" s="9"/>
      <c r="BR85" s="9"/>
      <c r="BS85" s="9">
        <v>1558</v>
      </c>
      <c r="BT85" s="9">
        <v>1558</v>
      </c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>
        <v>26000</v>
      </c>
      <c r="CI85" s="9">
        <v>1000</v>
      </c>
      <c r="CJ85" s="9">
        <v>1</v>
      </c>
      <c r="CK85" s="9">
        <v>22199</v>
      </c>
      <c r="CL85" s="9">
        <v>22199</v>
      </c>
      <c r="CM85" s="9">
        <v>13008</v>
      </c>
      <c r="CN85" s="9">
        <v>300</v>
      </c>
      <c r="CO85" s="9">
        <v>60</v>
      </c>
      <c r="CP85" s="9"/>
      <c r="CQ85" s="9">
        <v>273</v>
      </c>
      <c r="CR85" s="9">
        <v>273</v>
      </c>
      <c r="CS85" s="9"/>
      <c r="CT85" s="9"/>
      <c r="CU85" s="9"/>
      <c r="CV85" s="8" t="s">
        <v>526</v>
      </c>
      <c r="CW85" s="8" t="s">
        <v>526</v>
      </c>
      <c r="CX85" s="4" t="s">
        <v>246</v>
      </c>
      <c r="CY85" s="9">
        <v>127</v>
      </c>
      <c r="CZ85" s="9">
        <v>234081</v>
      </c>
      <c r="DA85" s="9">
        <v>148276</v>
      </c>
      <c r="DB85" s="9"/>
      <c r="DC85" s="9">
        <v>25649</v>
      </c>
      <c r="DD85" s="9">
        <v>1632</v>
      </c>
      <c r="DE85" s="9">
        <v>41063</v>
      </c>
      <c r="DF85" s="9">
        <v>450701</v>
      </c>
      <c r="DG85" s="9">
        <v>89973</v>
      </c>
      <c r="DH85" s="9"/>
      <c r="DI85" s="9"/>
      <c r="DJ85" s="9"/>
      <c r="DK85" s="9"/>
      <c r="DL85" s="9"/>
      <c r="DM85" s="9"/>
      <c r="DN85" s="9">
        <v>9751</v>
      </c>
      <c r="DO85" s="9">
        <v>8724</v>
      </c>
      <c r="DP85" s="9">
        <v>2968</v>
      </c>
      <c r="DQ85" s="9">
        <v>21443</v>
      </c>
      <c r="DR85" s="9">
        <v>111416</v>
      </c>
    </row>
    <row r="86" spans="1:122" x14ac:dyDescent="0.35">
      <c r="A86" s="4" t="s">
        <v>405</v>
      </c>
      <c r="B86" s="4">
        <v>1492</v>
      </c>
      <c r="C86" s="4" t="s">
        <v>406</v>
      </c>
      <c r="D86" s="4" t="s">
        <v>298</v>
      </c>
      <c r="E86" s="4" t="s">
        <v>256</v>
      </c>
      <c r="F86" s="4" t="s">
        <v>252</v>
      </c>
      <c r="G86" s="9">
        <v>1953</v>
      </c>
      <c r="H86" s="9">
        <v>3271</v>
      </c>
      <c r="I86" s="9">
        <v>5224</v>
      </c>
      <c r="J86" s="9">
        <v>513</v>
      </c>
      <c r="K86" s="9">
        <v>0</v>
      </c>
      <c r="L86" s="9">
        <v>0</v>
      </c>
      <c r="M86" s="9">
        <v>0</v>
      </c>
      <c r="N86" s="9">
        <v>22</v>
      </c>
      <c r="O86" s="9">
        <v>415</v>
      </c>
      <c r="P86" s="9">
        <v>16</v>
      </c>
      <c r="Q86" s="9">
        <v>6</v>
      </c>
      <c r="R86" s="9">
        <v>246</v>
      </c>
      <c r="S86" s="9">
        <v>0</v>
      </c>
      <c r="T86" s="9">
        <v>25</v>
      </c>
      <c r="U86" s="9">
        <v>53</v>
      </c>
      <c r="V86" s="9">
        <v>5985</v>
      </c>
      <c r="W86" s="9">
        <v>1092</v>
      </c>
      <c r="X86" s="9">
        <v>1542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2</v>
      </c>
      <c r="AH86" s="9">
        <v>238</v>
      </c>
      <c r="AI86" s="9">
        <v>0</v>
      </c>
      <c r="AJ86" s="9">
        <v>5</v>
      </c>
      <c r="AK86" s="9">
        <v>0</v>
      </c>
      <c r="AL86" s="4" t="s">
        <v>244</v>
      </c>
      <c r="AM86" s="4" t="s">
        <v>246</v>
      </c>
      <c r="AN86" s="4">
        <v>10</v>
      </c>
      <c r="AO86" s="4">
        <v>0</v>
      </c>
      <c r="AP86" s="4" t="s">
        <v>246</v>
      </c>
      <c r="AQ86" s="9">
        <v>9</v>
      </c>
      <c r="AR86" s="9">
        <v>54</v>
      </c>
      <c r="AS86" s="4" t="s">
        <v>245</v>
      </c>
      <c r="AT86" s="9">
        <v>3</v>
      </c>
      <c r="AU86" s="9">
        <v>3</v>
      </c>
      <c r="AV86" s="9">
        <v>0</v>
      </c>
      <c r="AW86" s="9">
        <v>6</v>
      </c>
      <c r="AX86" s="9">
        <v>6</v>
      </c>
      <c r="AY86" s="9">
        <v>0</v>
      </c>
      <c r="AZ86" s="9">
        <v>0</v>
      </c>
      <c r="BA86" s="9">
        <v>6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4" t="s">
        <v>246</v>
      </c>
      <c r="BI86" s="4" t="s">
        <v>247</v>
      </c>
      <c r="BJ86" s="9">
        <v>52</v>
      </c>
      <c r="BK86" s="9">
        <v>0</v>
      </c>
      <c r="BL86" s="9">
        <v>0</v>
      </c>
      <c r="BM86" s="9">
        <v>52</v>
      </c>
      <c r="BN86" s="9">
        <v>52</v>
      </c>
      <c r="BO86" s="9">
        <v>0</v>
      </c>
      <c r="BP86" s="9">
        <v>388</v>
      </c>
      <c r="BQ86" s="9">
        <v>1</v>
      </c>
      <c r="BR86" s="9">
        <v>0</v>
      </c>
      <c r="BS86" s="9">
        <v>362</v>
      </c>
      <c r="BT86" s="9">
        <v>385</v>
      </c>
      <c r="BU86" s="9">
        <v>0</v>
      </c>
      <c r="BV86" s="9">
        <v>201</v>
      </c>
      <c r="BW86" s="9">
        <v>0</v>
      </c>
      <c r="BX86" s="9">
        <v>0</v>
      </c>
      <c r="BY86" s="9">
        <v>13</v>
      </c>
      <c r="BZ86" s="9">
        <v>13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4</v>
      </c>
      <c r="CU86" s="9">
        <v>120</v>
      </c>
      <c r="CV86" s="8" t="s">
        <v>526</v>
      </c>
      <c r="CW86" s="8" t="s">
        <v>526</v>
      </c>
      <c r="CX86" s="4" t="s">
        <v>246</v>
      </c>
      <c r="CY86" s="9">
        <v>15</v>
      </c>
      <c r="CZ86" s="9">
        <v>159075</v>
      </c>
      <c r="DA86" s="9">
        <v>184652</v>
      </c>
      <c r="DB86" s="9">
        <v>0</v>
      </c>
      <c r="DC86" s="9">
        <v>15091</v>
      </c>
      <c r="DD86" s="9">
        <v>15360</v>
      </c>
      <c r="DE86" s="9">
        <v>24202</v>
      </c>
      <c r="DF86" s="9">
        <v>398380</v>
      </c>
      <c r="DG86" s="9">
        <v>0</v>
      </c>
      <c r="DH86" s="9">
        <v>4080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12238</v>
      </c>
      <c r="DO86" s="9">
        <v>3802</v>
      </c>
      <c r="DP86" s="9">
        <v>0</v>
      </c>
      <c r="DQ86" s="9">
        <v>16040</v>
      </c>
      <c r="DR86" s="9">
        <v>20120</v>
      </c>
    </row>
    <row r="87" spans="1:122" x14ac:dyDescent="0.35">
      <c r="A87" s="4" t="s">
        <v>407</v>
      </c>
      <c r="B87" s="4">
        <v>1495</v>
      </c>
      <c r="C87" s="4" t="s">
        <v>408</v>
      </c>
      <c r="D87" s="4" t="s">
        <v>409</v>
      </c>
      <c r="E87" s="4" t="s">
        <v>288</v>
      </c>
      <c r="F87" s="4" t="s">
        <v>252</v>
      </c>
      <c r="G87" s="9">
        <v>41312</v>
      </c>
      <c r="H87" s="9">
        <v>38436</v>
      </c>
      <c r="I87" s="9">
        <v>79748</v>
      </c>
      <c r="J87" s="9">
        <v>15628</v>
      </c>
      <c r="K87" s="9">
        <v>89</v>
      </c>
      <c r="L87" s="9">
        <v>181</v>
      </c>
      <c r="M87" s="9">
        <v>549</v>
      </c>
      <c r="N87" s="9">
        <v>702</v>
      </c>
      <c r="O87" s="9">
        <v>12696</v>
      </c>
      <c r="P87" s="9">
        <v>447</v>
      </c>
      <c r="Q87" s="9">
        <v>347</v>
      </c>
      <c r="R87" s="9">
        <v>5461</v>
      </c>
      <c r="S87" s="9">
        <v>177</v>
      </c>
      <c r="T87" s="9">
        <v>66</v>
      </c>
      <c r="U87" s="9">
        <v>1115</v>
      </c>
      <c r="V87" s="9">
        <v>340834</v>
      </c>
      <c r="W87" s="9">
        <v>20637</v>
      </c>
      <c r="X87" s="9">
        <v>10351</v>
      </c>
      <c r="Y87" s="9">
        <v>1682</v>
      </c>
      <c r="Z87" s="9">
        <v>0</v>
      </c>
      <c r="AA87" s="9">
        <v>0</v>
      </c>
      <c r="AB87" s="9">
        <v>0</v>
      </c>
      <c r="AC87" s="9">
        <v>0</v>
      </c>
      <c r="AD87" s="9">
        <v>857</v>
      </c>
      <c r="AE87" s="9">
        <v>0</v>
      </c>
      <c r="AF87" s="9">
        <v>0</v>
      </c>
      <c r="AG87" s="9">
        <v>7</v>
      </c>
      <c r="AH87" s="9">
        <v>15249</v>
      </c>
      <c r="AI87" s="9">
        <v>4</v>
      </c>
      <c r="AJ87" s="9">
        <v>9</v>
      </c>
      <c r="AK87" s="9">
        <v>0</v>
      </c>
      <c r="AL87" s="4" t="s">
        <v>244</v>
      </c>
      <c r="AM87" s="4" t="s">
        <v>246</v>
      </c>
      <c r="AN87" s="4">
        <v>11</v>
      </c>
      <c r="AO87" s="4">
        <v>8</v>
      </c>
      <c r="AP87" s="4" t="s">
        <v>246</v>
      </c>
      <c r="AQ87" s="9">
        <v>6</v>
      </c>
      <c r="AR87" s="9">
        <v>42</v>
      </c>
      <c r="AS87" s="4" t="s">
        <v>245</v>
      </c>
      <c r="AT87" s="9">
        <v>6</v>
      </c>
      <c r="AU87" s="9">
        <v>1</v>
      </c>
      <c r="AV87" s="9">
        <v>0</v>
      </c>
      <c r="AW87" s="9">
        <v>7</v>
      </c>
      <c r="AX87" s="9">
        <v>6</v>
      </c>
      <c r="AY87" s="9">
        <v>4</v>
      </c>
      <c r="AZ87" s="9">
        <v>0</v>
      </c>
      <c r="BA87" s="9">
        <v>11</v>
      </c>
      <c r="BB87" s="9">
        <v>1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4" t="s">
        <v>246</v>
      </c>
      <c r="BI87" s="4" t="s">
        <v>247</v>
      </c>
      <c r="BJ87" s="9">
        <v>102251</v>
      </c>
      <c r="BK87" s="9">
        <v>167</v>
      </c>
      <c r="BL87" s="9">
        <v>13</v>
      </c>
      <c r="BM87" s="9">
        <v>79043</v>
      </c>
      <c r="BN87" s="9">
        <v>52920</v>
      </c>
      <c r="BO87" s="9">
        <v>0</v>
      </c>
      <c r="BP87" s="9">
        <v>3172</v>
      </c>
      <c r="BQ87" s="9">
        <v>58</v>
      </c>
      <c r="BR87" s="9">
        <v>0</v>
      </c>
      <c r="BS87" s="9">
        <v>3170</v>
      </c>
      <c r="BT87" s="9">
        <v>2880</v>
      </c>
      <c r="BU87" s="9">
        <v>112</v>
      </c>
      <c r="BV87" s="9">
        <v>1801</v>
      </c>
      <c r="BW87" s="9">
        <v>17</v>
      </c>
      <c r="BX87" s="9">
        <v>2</v>
      </c>
      <c r="BY87" s="9">
        <v>1808</v>
      </c>
      <c r="BZ87" s="9">
        <v>1621</v>
      </c>
      <c r="CA87" s="9">
        <v>182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701500</v>
      </c>
      <c r="CI87" s="9">
        <v>5000</v>
      </c>
      <c r="CJ87" s="9">
        <v>7</v>
      </c>
      <c r="CK87" s="9">
        <v>77267</v>
      </c>
      <c r="CL87" s="9">
        <v>237229</v>
      </c>
      <c r="CM87" s="9">
        <v>8375</v>
      </c>
      <c r="CN87" s="9">
        <v>298</v>
      </c>
      <c r="CO87" s="9">
        <v>2</v>
      </c>
      <c r="CP87" s="9">
        <v>0</v>
      </c>
      <c r="CQ87" s="9">
        <v>140</v>
      </c>
      <c r="CR87" s="9">
        <v>138</v>
      </c>
      <c r="CS87" s="9">
        <v>40</v>
      </c>
      <c r="CT87" s="9">
        <v>10</v>
      </c>
      <c r="CU87" s="9">
        <v>2469</v>
      </c>
      <c r="CV87" s="4">
        <v>66.400000000000006</v>
      </c>
      <c r="CW87" s="4">
        <v>76.2</v>
      </c>
      <c r="CX87" s="4" t="s">
        <v>244</v>
      </c>
      <c r="CY87" s="9"/>
      <c r="CZ87" s="9">
        <v>4012358</v>
      </c>
      <c r="DA87" s="9">
        <v>2322700</v>
      </c>
      <c r="DB87" s="9">
        <v>82741</v>
      </c>
      <c r="DC87" s="9">
        <v>268792</v>
      </c>
      <c r="DD87" s="9">
        <v>104543</v>
      </c>
      <c r="DE87" s="9">
        <v>837089</v>
      </c>
      <c r="DF87" s="9">
        <v>7628223</v>
      </c>
      <c r="DG87" s="9">
        <v>1577836</v>
      </c>
      <c r="DH87" s="9">
        <v>173777</v>
      </c>
      <c r="DI87" s="9"/>
      <c r="DJ87" s="9">
        <v>10360</v>
      </c>
      <c r="DK87" s="9">
        <v>46436.14</v>
      </c>
      <c r="DL87" s="9"/>
      <c r="DM87" s="9"/>
      <c r="DN87" s="9">
        <v>221810</v>
      </c>
      <c r="DO87" s="9">
        <v>250596</v>
      </c>
      <c r="DP87" s="9"/>
      <c r="DQ87" s="9">
        <v>472406</v>
      </c>
      <c r="DR87" s="9">
        <v>2280815.1</v>
      </c>
    </row>
    <row r="88" spans="1:122" x14ac:dyDescent="0.35">
      <c r="A88" s="4" t="s">
        <v>410</v>
      </c>
      <c r="B88" s="4">
        <v>89</v>
      </c>
      <c r="C88" s="4" t="s">
        <v>411</v>
      </c>
      <c r="D88" s="4" t="s">
        <v>314</v>
      </c>
      <c r="E88" s="4" t="s">
        <v>242</v>
      </c>
      <c r="F88" s="4" t="s">
        <v>252</v>
      </c>
      <c r="G88" s="9">
        <v>12493</v>
      </c>
      <c r="H88" s="9">
        <v>2385</v>
      </c>
      <c r="I88" s="9">
        <v>14878</v>
      </c>
      <c r="J88" s="9">
        <v>409</v>
      </c>
      <c r="K88" s="9">
        <v>7267</v>
      </c>
      <c r="L88" s="9">
        <v>85</v>
      </c>
      <c r="M88" s="9">
        <v>0</v>
      </c>
      <c r="N88" s="9">
        <v>118</v>
      </c>
      <c r="O88" s="9">
        <v>3021</v>
      </c>
      <c r="P88" s="9">
        <v>35</v>
      </c>
      <c r="Q88" s="9">
        <v>4</v>
      </c>
      <c r="R88" s="9">
        <v>61</v>
      </c>
      <c r="S88" s="9">
        <v>4</v>
      </c>
      <c r="T88" s="9">
        <v>5</v>
      </c>
      <c r="U88" s="9">
        <v>127</v>
      </c>
      <c r="V88" s="9">
        <v>144600</v>
      </c>
      <c r="W88" s="9">
        <v>3093</v>
      </c>
      <c r="X88" s="9">
        <v>1757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1</v>
      </c>
      <c r="AF88" s="9">
        <v>35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4" t="s">
        <v>244</v>
      </c>
      <c r="AM88" s="4" t="s">
        <v>244</v>
      </c>
      <c r="AN88" s="4">
        <v>15</v>
      </c>
      <c r="AO88" s="4">
        <v>13</v>
      </c>
      <c r="AP88" s="4" t="s">
        <v>246</v>
      </c>
      <c r="AQ88" s="9">
        <v>2</v>
      </c>
      <c r="AR88" s="9">
        <v>17</v>
      </c>
      <c r="AS88" s="4" t="s">
        <v>245</v>
      </c>
      <c r="AT88" s="9">
        <v>1</v>
      </c>
      <c r="AU88" s="9">
        <v>0</v>
      </c>
      <c r="AV88" s="9">
        <v>10</v>
      </c>
      <c r="AW88" s="9">
        <v>11</v>
      </c>
      <c r="AX88" s="9">
        <v>10</v>
      </c>
      <c r="AY88" s="9">
        <v>0</v>
      </c>
      <c r="AZ88" s="9">
        <v>0</v>
      </c>
      <c r="BA88" s="9">
        <v>11</v>
      </c>
      <c r="BB88" s="9">
        <v>0</v>
      </c>
      <c r="BC88" s="9">
        <v>1</v>
      </c>
      <c r="BD88" s="9">
        <v>0</v>
      </c>
      <c r="BE88" s="9">
        <v>1</v>
      </c>
      <c r="BF88" s="9">
        <v>0</v>
      </c>
      <c r="BG88" s="9">
        <v>0</v>
      </c>
      <c r="BH88" s="4" t="s">
        <v>246</v>
      </c>
      <c r="BI88" s="4" t="s">
        <v>247</v>
      </c>
      <c r="BJ88" s="9">
        <v>13632</v>
      </c>
      <c r="BK88" s="9">
        <v>54</v>
      </c>
      <c r="BL88" s="9">
        <v>29</v>
      </c>
      <c r="BM88" s="9">
        <v>3328</v>
      </c>
      <c r="BN88" s="9">
        <v>2923</v>
      </c>
      <c r="BO88" s="9">
        <v>81</v>
      </c>
      <c r="BP88" s="9">
        <v>91</v>
      </c>
      <c r="BQ88" s="9">
        <v>6</v>
      </c>
      <c r="BR88" s="9">
        <v>0</v>
      </c>
      <c r="BS88" s="9">
        <v>88</v>
      </c>
      <c r="BT88" s="9">
        <v>71</v>
      </c>
      <c r="BU88" s="9">
        <v>9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36613</v>
      </c>
      <c r="CI88" s="9">
        <v>15</v>
      </c>
      <c r="CJ88" s="9">
        <v>0</v>
      </c>
      <c r="CK88" s="9">
        <v>14419</v>
      </c>
      <c r="CL88" s="9">
        <v>14863</v>
      </c>
      <c r="CM88" s="9">
        <v>378</v>
      </c>
      <c r="CN88" s="9">
        <v>892</v>
      </c>
      <c r="CO88" s="9">
        <v>0</v>
      </c>
      <c r="CP88" s="9">
        <v>0</v>
      </c>
      <c r="CQ88" s="9">
        <v>0</v>
      </c>
      <c r="CR88" s="9">
        <v>178</v>
      </c>
      <c r="CS88" s="9">
        <v>1</v>
      </c>
      <c r="CT88" s="9">
        <v>1</v>
      </c>
      <c r="CU88" s="9">
        <v>0</v>
      </c>
      <c r="CV88" s="8" t="s">
        <v>526</v>
      </c>
      <c r="CW88" s="8" t="s">
        <v>526</v>
      </c>
      <c r="CX88" s="4" t="s">
        <v>246</v>
      </c>
      <c r="CY88" s="9">
        <v>331</v>
      </c>
      <c r="CZ88" s="9">
        <v>117665</v>
      </c>
      <c r="DA88" s="9">
        <v>114340</v>
      </c>
      <c r="DB88" s="9">
        <v>5114</v>
      </c>
      <c r="DC88" s="9">
        <v>701</v>
      </c>
      <c r="DD88" s="9">
        <v>3012</v>
      </c>
      <c r="DE88" s="9">
        <v>74711</v>
      </c>
      <c r="DF88" s="9">
        <v>315543</v>
      </c>
      <c r="DG88" s="9">
        <v>64267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103751</v>
      </c>
      <c r="DO88" s="9">
        <v>5859</v>
      </c>
      <c r="DP88" s="9">
        <v>400</v>
      </c>
      <c r="DQ88" s="9">
        <v>110010</v>
      </c>
      <c r="DR88" s="9">
        <v>174277</v>
      </c>
    </row>
    <row r="89" spans="1:122" x14ac:dyDescent="0.35">
      <c r="A89" s="4" t="s">
        <v>412</v>
      </c>
      <c r="B89" s="4">
        <v>90</v>
      </c>
      <c r="C89" s="4" t="s">
        <v>413</v>
      </c>
      <c r="D89" s="4" t="s">
        <v>281</v>
      </c>
      <c r="E89" s="4" t="s">
        <v>242</v>
      </c>
      <c r="F89" s="4" t="s">
        <v>243</v>
      </c>
      <c r="G89" s="9">
        <v>31265</v>
      </c>
      <c r="H89" s="9">
        <v>6843</v>
      </c>
      <c r="I89" s="9">
        <v>38108</v>
      </c>
      <c r="J89" s="9">
        <v>720</v>
      </c>
      <c r="K89" s="9">
        <v>472</v>
      </c>
      <c r="L89" s="9">
        <v>142</v>
      </c>
      <c r="M89" s="9"/>
      <c r="N89" s="9">
        <v>167</v>
      </c>
      <c r="O89" s="9">
        <v>4124</v>
      </c>
      <c r="P89" s="9">
        <v>24</v>
      </c>
      <c r="Q89" s="9">
        <v>27</v>
      </c>
      <c r="R89" s="9">
        <v>355</v>
      </c>
      <c r="S89" s="9">
        <v>5</v>
      </c>
      <c r="T89" s="9">
        <v>18</v>
      </c>
      <c r="U89" s="9">
        <v>212</v>
      </c>
      <c r="V89" s="9">
        <v>80945</v>
      </c>
      <c r="W89" s="9">
        <v>11458</v>
      </c>
      <c r="X89" s="9">
        <v>4834</v>
      </c>
      <c r="Y89" s="9">
        <v>1270</v>
      </c>
      <c r="Z89" s="9">
        <v>1438</v>
      </c>
      <c r="AA89" s="9"/>
      <c r="AB89" s="9"/>
      <c r="AC89" s="9"/>
      <c r="AD89" s="9"/>
      <c r="AE89" s="9">
        <v>8</v>
      </c>
      <c r="AF89" s="9">
        <v>235</v>
      </c>
      <c r="AG89" s="9"/>
      <c r="AH89" s="9"/>
      <c r="AI89" s="9"/>
      <c r="AJ89" s="9"/>
      <c r="AK89" s="9"/>
      <c r="AL89" s="4" t="s">
        <v>244</v>
      </c>
      <c r="AM89" s="4" t="s">
        <v>244</v>
      </c>
      <c r="AN89" s="4">
        <v>12</v>
      </c>
      <c r="AO89" s="4">
        <v>6</v>
      </c>
      <c r="AP89" s="4" t="s">
        <v>244</v>
      </c>
      <c r="AQ89" s="9"/>
      <c r="AR89" s="9"/>
      <c r="AS89" s="4" t="s">
        <v>245</v>
      </c>
      <c r="AT89" s="9">
        <v>1</v>
      </c>
      <c r="AU89" s="9">
        <v>0</v>
      </c>
      <c r="AV89" s="9">
        <v>0</v>
      </c>
      <c r="AW89" s="9">
        <v>1</v>
      </c>
      <c r="AX89" s="9"/>
      <c r="AY89" s="9"/>
      <c r="AZ89" s="9"/>
      <c r="BA89" s="9">
        <v>1</v>
      </c>
      <c r="BB89" s="9"/>
      <c r="BC89" s="9">
        <v>1</v>
      </c>
      <c r="BD89" s="9"/>
      <c r="BE89" s="9">
        <v>2</v>
      </c>
      <c r="BF89" s="9"/>
      <c r="BG89" s="9"/>
      <c r="BH89" s="4" t="s">
        <v>244</v>
      </c>
      <c r="BI89" s="4" t="s">
        <v>247</v>
      </c>
      <c r="BJ89" s="9">
        <v>9452</v>
      </c>
      <c r="BK89" s="9">
        <v>133</v>
      </c>
      <c r="BL89" s="9">
        <v>0</v>
      </c>
      <c r="BM89" s="9">
        <v>0</v>
      </c>
      <c r="BN89" s="9">
        <v>1902</v>
      </c>
      <c r="BO89" s="9">
        <v>0</v>
      </c>
      <c r="BP89" s="9">
        <v>44</v>
      </c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>
        <v>22876</v>
      </c>
      <c r="CI89" s="9">
        <v>1970</v>
      </c>
      <c r="CJ89" s="9"/>
      <c r="CK89" s="9"/>
      <c r="CL89" s="9">
        <v>6104</v>
      </c>
      <c r="CM89" s="9"/>
      <c r="CN89" s="9">
        <v>184</v>
      </c>
      <c r="CO89" s="9">
        <v>2</v>
      </c>
      <c r="CP89" s="9"/>
      <c r="CQ89" s="9"/>
      <c r="CR89" s="9"/>
      <c r="CS89" s="9"/>
      <c r="CT89" s="9">
        <v>1</v>
      </c>
      <c r="CU89" s="9"/>
      <c r="CV89" s="4">
        <v>5.8</v>
      </c>
      <c r="CW89" s="4">
        <v>8.5</v>
      </c>
      <c r="CX89" s="4" t="s">
        <v>246</v>
      </c>
      <c r="CY89" s="9">
        <v>4926</v>
      </c>
      <c r="CZ89" s="9">
        <v>305306</v>
      </c>
      <c r="DA89" s="9">
        <v>140505</v>
      </c>
      <c r="DB89" s="9">
        <v>2065</v>
      </c>
      <c r="DC89" s="9">
        <v>51142</v>
      </c>
      <c r="DD89" s="9">
        <v>37027</v>
      </c>
      <c r="DE89" s="9">
        <v>341267</v>
      </c>
      <c r="DF89" s="9">
        <v>877312</v>
      </c>
      <c r="DG89" s="9">
        <v>158308</v>
      </c>
      <c r="DH89" s="9">
        <v>299020</v>
      </c>
      <c r="DI89" s="9">
        <v>800</v>
      </c>
      <c r="DJ89" s="9">
        <v>6100</v>
      </c>
      <c r="DK89" s="9">
        <v>25000</v>
      </c>
      <c r="DL89" s="9"/>
      <c r="DM89" s="9"/>
      <c r="DN89" s="9">
        <v>259109</v>
      </c>
      <c r="DO89" s="9">
        <v>25415</v>
      </c>
      <c r="DP89" s="9">
        <v>14068</v>
      </c>
      <c r="DQ89" s="9">
        <v>298592</v>
      </c>
      <c r="DR89" s="9">
        <v>787820</v>
      </c>
    </row>
    <row r="90" spans="1:122" x14ac:dyDescent="0.35">
      <c r="A90" s="4" t="s">
        <v>414</v>
      </c>
      <c r="B90" s="4">
        <v>91</v>
      </c>
      <c r="C90" s="4" t="s">
        <v>415</v>
      </c>
      <c r="D90" s="4" t="s">
        <v>314</v>
      </c>
      <c r="E90" s="4" t="s">
        <v>242</v>
      </c>
      <c r="F90" s="4" t="s">
        <v>252</v>
      </c>
      <c r="G90" s="9">
        <v>13361</v>
      </c>
      <c r="H90" s="9">
        <v>3798</v>
      </c>
      <c r="I90" s="9">
        <v>17159</v>
      </c>
      <c r="J90" s="9">
        <v>541</v>
      </c>
      <c r="K90" s="9">
        <v>172</v>
      </c>
      <c r="L90" s="9">
        <v>0</v>
      </c>
      <c r="M90" s="9">
        <v>0</v>
      </c>
      <c r="N90" s="9">
        <v>79</v>
      </c>
      <c r="O90" s="9">
        <v>1007</v>
      </c>
      <c r="P90" s="9">
        <v>25</v>
      </c>
      <c r="Q90" s="9">
        <v>2</v>
      </c>
      <c r="R90" s="9"/>
      <c r="S90" s="9">
        <v>2</v>
      </c>
      <c r="T90" s="9">
        <v>12</v>
      </c>
      <c r="U90" s="9">
        <v>93</v>
      </c>
      <c r="V90" s="9"/>
      <c r="W90" s="9">
        <v>3467</v>
      </c>
      <c r="X90" s="9">
        <v>583</v>
      </c>
      <c r="Y90" s="9"/>
      <c r="Z90" s="9"/>
      <c r="AA90" s="9"/>
      <c r="AB90" s="9"/>
      <c r="AC90" s="9"/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4" t="s">
        <v>244</v>
      </c>
      <c r="AM90" s="4" t="s">
        <v>246</v>
      </c>
      <c r="AN90" s="4">
        <v>16</v>
      </c>
      <c r="AO90" s="4">
        <v>0</v>
      </c>
      <c r="AP90" s="4" t="s">
        <v>246</v>
      </c>
      <c r="AQ90" s="9">
        <v>4</v>
      </c>
      <c r="AR90" s="9">
        <v>32</v>
      </c>
      <c r="AS90" s="4" t="s">
        <v>245</v>
      </c>
      <c r="AT90" s="9">
        <v>0</v>
      </c>
      <c r="AU90" s="9">
        <v>0</v>
      </c>
      <c r="AV90" s="9">
        <v>2</v>
      </c>
      <c r="AW90" s="9">
        <v>2</v>
      </c>
      <c r="AX90" s="9">
        <v>1</v>
      </c>
      <c r="AY90" s="9">
        <v>0</v>
      </c>
      <c r="AZ90" s="9">
        <v>0</v>
      </c>
      <c r="BA90" s="9">
        <v>2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1</v>
      </c>
      <c r="BH90" s="4" t="s">
        <v>244</v>
      </c>
      <c r="BI90" s="4" t="s">
        <v>247</v>
      </c>
      <c r="BJ90" s="9">
        <v>100000</v>
      </c>
      <c r="BK90" s="9">
        <v>60</v>
      </c>
      <c r="BL90" s="9">
        <v>0</v>
      </c>
      <c r="BM90" s="9">
        <v>3549</v>
      </c>
      <c r="BN90" s="9">
        <v>3549</v>
      </c>
      <c r="BO90" s="9">
        <v>3415</v>
      </c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>
        <v>100000</v>
      </c>
      <c r="CI90" s="9">
        <v>82</v>
      </c>
      <c r="CJ90" s="9"/>
      <c r="CK90" s="9">
        <v>11356</v>
      </c>
      <c r="CL90" s="9">
        <v>9388</v>
      </c>
      <c r="CM90" s="9">
        <v>9388</v>
      </c>
      <c r="CN90" s="9"/>
      <c r="CO90" s="9"/>
      <c r="CP90" s="9">
        <v>0</v>
      </c>
      <c r="CQ90" s="9"/>
      <c r="CR90" s="9"/>
      <c r="CS90" s="9"/>
      <c r="CT90" s="9"/>
      <c r="CU90" s="9"/>
      <c r="CV90" s="8" t="s">
        <v>526</v>
      </c>
      <c r="CW90" s="4">
        <v>5.8</v>
      </c>
      <c r="CX90" s="4" t="s">
        <v>244</v>
      </c>
      <c r="CY90" s="9"/>
      <c r="CZ90" s="9">
        <v>314034</v>
      </c>
      <c r="DA90" s="9">
        <v>273680</v>
      </c>
      <c r="DB90" s="9">
        <v>0</v>
      </c>
      <c r="DC90" s="9">
        <v>74601</v>
      </c>
      <c r="DD90" s="9">
        <v>16212</v>
      </c>
      <c r="DE90" s="9">
        <v>117684</v>
      </c>
      <c r="DF90" s="9">
        <v>796211</v>
      </c>
      <c r="DG90" s="9">
        <v>125320</v>
      </c>
      <c r="DH90" s="9">
        <v>5000</v>
      </c>
      <c r="DI90" s="9"/>
      <c r="DJ90" s="9"/>
      <c r="DK90" s="9">
        <v>5432</v>
      </c>
      <c r="DL90" s="9"/>
      <c r="DM90" s="9"/>
      <c r="DN90" s="9">
        <v>102930</v>
      </c>
      <c r="DO90" s="9"/>
      <c r="DP90" s="9">
        <v>8067</v>
      </c>
      <c r="DQ90" s="9">
        <v>110997</v>
      </c>
      <c r="DR90" s="9">
        <v>246749</v>
      </c>
    </row>
    <row r="91" spans="1:122" x14ac:dyDescent="0.35">
      <c r="A91" s="4" t="s">
        <v>416</v>
      </c>
      <c r="B91" s="4">
        <v>62</v>
      </c>
      <c r="C91" s="4" t="s">
        <v>417</v>
      </c>
      <c r="D91" s="4" t="s">
        <v>291</v>
      </c>
      <c r="E91" s="4" t="s">
        <v>242</v>
      </c>
      <c r="F91" s="4" t="s">
        <v>252</v>
      </c>
      <c r="G91" s="9">
        <v>11050</v>
      </c>
      <c r="H91" s="9">
        <v>7889</v>
      </c>
      <c r="I91" s="9">
        <v>18939</v>
      </c>
      <c r="J91" s="9">
        <v>2013</v>
      </c>
      <c r="K91" s="9"/>
      <c r="L91" s="9"/>
      <c r="M91" s="9"/>
      <c r="N91" s="9">
        <v>119</v>
      </c>
      <c r="O91" s="9">
        <v>2111</v>
      </c>
      <c r="P91" s="9">
        <v>91</v>
      </c>
      <c r="Q91" s="9">
        <v>91</v>
      </c>
      <c r="R91" s="9">
        <v>1548</v>
      </c>
      <c r="S91" s="9">
        <v>91</v>
      </c>
      <c r="T91" s="9">
        <v>3</v>
      </c>
      <c r="U91" s="9">
        <v>213</v>
      </c>
      <c r="V91" s="9">
        <v>72398</v>
      </c>
      <c r="W91" s="9">
        <v>1728</v>
      </c>
      <c r="X91" s="9">
        <v>1811</v>
      </c>
      <c r="Y91" s="9">
        <v>26</v>
      </c>
      <c r="Z91" s="9"/>
      <c r="AA91" s="9"/>
      <c r="AB91" s="9"/>
      <c r="AC91" s="9"/>
      <c r="AD91" s="9"/>
      <c r="AE91" s="9"/>
      <c r="AF91" s="9"/>
      <c r="AG91" s="9">
        <v>3</v>
      </c>
      <c r="AH91" s="9"/>
      <c r="AI91" s="9"/>
      <c r="AJ91" s="9"/>
      <c r="AK91" s="9"/>
      <c r="AL91" s="4" t="s">
        <v>244</v>
      </c>
      <c r="AM91" s="4" t="s">
        <v>246</v>
      </c>
      <c r="AN91" s="4">
        <v>11</v>
      </c>
      <c r="AO91" s="4"/>
      <c r="AP91" s="4" t="s">
        <v>246</v>
      </c>
      <c r="AQ91" s="9">
        <v>52</v>
      </c>
      <c r="AR91" s="9">
        <v>115</v>
      </c>
      <c r="AS91" s="4" t="s">
        <v>245</v>
      </c>
      <c r="AT91" s="9">
        <v>4</v>
      </c>
      <c r="AU91" s="9"/>
      <c r="AV91" s="9"/>
      <c r="AW91" s="9">
        <v>4</v>
      </c>
      <c r="AX91" s="9">
        <v>3</v>
      </c>
      <c r="AY91" s="9"/>
      <c r="AZ91" s="9"/>
      <c r="BA91" s="9">
        <v>4</v>
      </c>
      <c r="BB91" s="9"/>
      <c r="BC91" s="9"/>
      <c r="BD91" s="9"/>
      <c r="BE91" s="9">
        <v>3</v>
      </c>
      <c r="BF91" s="9"/>
      <c r="BG91" s="9">
        <v>1</v>
      </c>
      <c r="BH91" s="4" t="s">
        <v>244</v>
      </c>
      <c r="BI91" s="4" t="s">
        <v>247</v>
      </c>
      <c r="BJ91" s="9">
        <v>36087</v>
      </c>
      <c r="BK91" s="9">
        <v>52</v>
      </c>
      <c r="BL91" s="9">
        <v>144</v>
      </c>
      <c r="BM91" s="9">
        <v>27595</v>
      </c>
      <c r="BN91" s="9">
        <v>22755</v>
      </c>
      <c r="BO91" s="9">
        <v>500</v>
      </c>
      <c r="BP91" s="9">
        <v>3389</v>
      </c>
      <c r="BQ91" s="9">
        <v>163</v>
      </c>
      <c r="BR91" s="9">
        <v>20</v>
      </c>
      <c r="BS91" s="9">
        <v>3375</v>
      </c>
      <c r="BT91" s="9">
        <v>3236</v>
      </c>
      <c r="BU91" s="9">
        <v>258</v>
      </c>
      <c r="BV91" s="9">
        <v>1090</v>
      </c>
      <c r="BW91" s="9">
        <v>1</v>
      </c>
      <c r="BX91" s="9"/>
      <c r="BY91" s="9">
        <v>1086</v>
      </c>
      <c r="BZ91" s="9">
        <v>1041</v>
      </c>
      <c r="CA91" s="9">
        <v>177</v>
      </c>
      <c r="CB91" s="9"/>
      <c r="CC91" s="9"/>
      <c r="CD91" s="9"/>
      <c r="CE91" s="9"/>
      <c r="CF91" s="9"/>
      <c r="CG91" s="9"/>
      <c r="CH91" s="9">
        <v>180700</v>
      </c>
      <c r="CI91" s="9">
        <v>30900</v>
      </c>
      <c r="CJ91" s="9"/>
      <c r="CK91" s="9">
        <v>21864</v>
      </c>
      <c r="CL91" s="9">
        <v>71100</v>
      </c>
      <c r="CM91" s="9">
        <v>6767</v>
      </c>
      <c r="CN91" s="9">
        <v>308</v>
      </c>
      <c r="CO91" s="9">
        <v>2</v>
      </c>
      <c r="CP91" s="9"/>
      <c r="CQ91" s="9"/>
      <c r="CR91" s="9"/>
      <c r="CS91" s="9"/>
      <c r="CT91" s="9">
        <v>3</v>
      </c>
      <c r="CU91" s="9"/>
      <c r="CV91" s="4">
        <v>9.9</v>
      </c>
      <c r="CW91" s="4">
        <v>10.8</v>
      </c>
      <c r="CX91" s="4" t="s">
        <v>246</v>
      </c>
      <c r="CY91" s="9"/>
      <c r="CZ91" s="9">
        <v>631207</v>
      </c>
      <c r="DA91" s="9">
        <v>880556</v>
      </c>
      <c r="DB91" s="9">
        <v>0</v>
      </c>
      <c r="DC91" s="9">
        <v>88194</v>
      </c>
      <c r="DD91" s="9">
        <v>29396</v>
      </c>
      <c r="DE91" s="9">
        <v>162155</v>
      </c>
      <c r="DF91" s="9">
        <v>1791508</v>
      </c>
      <c r="DG91" s="9">
        <v>221720</v>
      </c>
      <c r="DH91" s="9">
        <v>8000</v>
      </c>
      <c r="DI91" s="9"/>
      <c r="DJ91" s="9"/>
      <c r="DK91" s="9"/>
      <c r="DL91" s="9"/>
      <c r="DM91" s="9"/>
      <c r="DN91" s="9">
        <v>56702</v>
      </c>
      <c r="DO91" s="9">
        <v>24556</v>
      </c>
      <c r="DP91" s="9"/>
      <c r="DQ91" s="9">
        <v>81258</v>
      </c>
      <c r="DR91" s="9">
        <v>310978</v>
      </c>
    </row>
    <row r="92" spans="1:122" x14ac:dyDescent="0.35">
      <c r="A92" s="4" t="s">
        <v>418</v>
      </c>
      <c r="B92" s="4">
        <v>206</v>
      </c>
      <c r="C92" s="4" t="s">
        <v>271</v>
      </c>
      <c r="D92" s="4" t="s">
        <v>268</v>
      </c>
      <c r="E92" s="4" t="s">
        <v>329</v>
      </c>
      <c r="F92" s="4" t="s">
        <v>419</v>
      </c>
      <c r="G92" s="9">
        <v>0</v>
      </c>
      <c r="H92" s="9">
        <v>44225</v>
      </c>
      <c r="I92" s="9">
        <v>44225</v>
      </c>
      <c r="J92" s="9"/>
      <c r="K92" s="9"/>
      <c r="L92" s="9">
        <v>50</v>
      </c>
      <c r="M92" s="9"/>
      <c r="N92" s="9">
        <v>344</v>
      </c>
      <c r="O92" s="9">
        <v>5754</v>
      </c>
      <c r="P92" s="9">
        <v>10</v>
      </c>
      <c r="Q92" s="9">
        <v>0</v>
      </c>
      <c r="R92" s="9">
        <v>0</v>
      </c>
      <c r="S92" s="9">
        <v>0</v>
      </c>
      <c r="T92" s="9">
        <v>7</v>
      </c>
      <c r="U92" s="9">
        <v>351</v>
      </c>
      <c r="V92" s="9"/>
      <c r="W92" s="9">
        <v>19440</v>
      </c>
      <c r="X92" s="9">
        <v>4846</v>
      </c>
      <c r="Y92" s="9">
        <v>235</v>
      </c>
      <c r="Z92" s="9"/>
      <c r="AA92" s="9"/>
      <c r="AB92" s="9"/>
      <c r="AC92" s="9"/>
      <c r="AD92" s="9"/>
      <c r="AE92" s="9">
        <v>7</v>
      </c>
      <c r="AF92" s="9">
        <v>150</v>
      </c>
      <c r="AG92" s="9">
        <v>4</v>
      </c>
      <c r="AH92" s="9"/>
      <c r="AI92" s="9">
        <v>1</v>
      </c>
      <c r="AJ92" s="9">
        <v>7</v>
      </c>
      <c r="AK92" s="9"/>
      <c r="AL92" s="4" t="s">
        <v>246</v>
      </c>
      <c r="AM92" s="4" t="s">
        <v>246</v>
      </c>
      <c r="AN92" s="4">
        <v>0</v>
      </c>
      <c r="AO92" s="4">
        <v>0</v>
      </c>
      <c r="AP92" s="4"/>
      <c r="AQ92" s="9"/>
      <c r="AR92" s="9"/>
      <c r="AS92" s="4" t="s">
        <v>245</v>
      </c>
      <c r="AT92" s="9">
        <v>1</v>
      </c>
      <c r="AU92" s="9"/>
      <c r="AV92" s="9"/>
      <c r="AW92" s="9">
        <v>1</v>
      </c>
      <c r="AX92" s="9">
        <v>1</v>
      </c>
      <c r="AY92" s="9">
        <v>1</v>
      </c>
      <c r="AZ92" s="9"/>
      <c r="BA92" s="9">
        <v>2</v>
      </c>
      <c r="BB92" s="9"/>
      <c r="BC92" s="9"/>
      <c r="BD92" s="9"/>
      <c r="BE92" s="9">
        <v>1</v>
      </c>
      <c r="BF92" s="9"/>
      <c r="BG92" s="9"/>
      <c r="BH92" s="4" t="s">
        <v>246</v>
      </c>
      <c r="BI92" s="4" t="s">
        <v>274</v>
      </c>
      <c r="BJ92" s="9">
        <v>24500</v>
      </c>
      <c r="BK92" s="9"/>
      <c r="BL92" s="9"/>
      <c r="BM92" s="9">
        <v>24500</v>
      </c>
      <c r="BN92" s="9">
        <v>20000</v>
      </c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>
        <v>144000</v>
      </c>
      <c r="CI92" s="9"/>
      <c r="CJ92" s="9"/>
      <c r="CK92" s="9">
        <v>41500</v>
      </c>
      <c r="CL92" s="9">
        <v>48000</v>
      </c>
      <c r="CM92" s="9"/>
      <c r="CN92" s="9">
        <v>3900</v>
      </c>
      <c r="CO92" s="9"/>
      <c r="CP92" s="9"/>
      <c r="CQ92" s="9">
        <v>1548</v>
      </c>
      <c r="CR92" s="9">
        <v>1020</v>
      </c>
      <c r="CS92" s="9"/>
      <c r="CT92" s="9"/>
      <c r="CU92" s="9"/>
      <c r="CV92" s="4">
        <v>5</v>
      </c>
      <c r="CW92" s="4">
        <v>10.5</v>
      </c>
      <c r="CX92" s="4" t="s">
        <v>244</v>
      </c>
      <c r="CY92" s="9"/>
      <c r="CZ92" s="9">
        <v>400000</v>
      </c>
      <c r="DA92" s="9">
        <v>0</v>
      </c>
      <c r="DB92" s="9"/>
      <c r="DC92" s="9">
        <v>80000</v>
      </c>
      <c r="DD92" s="9"/>
      <c r="DE92" s="9"/>
      <c r="DF92" s="9">
        <v>480000</v>
      </c>
      <c r="DG92" s="9"/>
      <c r="DH92" s="9"/>
      <c r="DI92" s="9"/>
      <c r="DJ92" s="9"/>
      <c r="DK92" s="9"/>
      <c r="DL92" s="9"/>
      <c r="DM92" s="9"/>
      <c r="DN92" s="9"/>
      <c r="DO92" s="9">
        <v>3000</v>
      </c>
      <c r="DP92" s="9"/>
      <c r="DQ92" s="9">
        <v>3000</v>
      </c>
      <c r="DR92" s="9">
        <v>3000</v>
      </c>
    </row>
    <row r="93" spans="1:122" x14ac:dyDescent="0.35">
      <c r="A93" s="4" t="s">
        <v>420</v>
      </c>
      <c r="B93" s="4">
        <v>98</v>
      </c>
      <c r="C93" s="4" t="s">
        <v>421</v>
      </c>
      <c r="D93" s="4" t="s">
        <v>285</v>
      </c>
      <c r="E93" s="4" t="s">
        <v>288</v>
      </c>
      <c r="F93" s="4" t="s">
        <v>252</v>
      </c>
      <c r="G93" s="9">
        <v>12526</v>
      </c>
      <c r="H93" s="9">
        <v>25384</v>
      </c>
      <c r="I93" s="9">
        <v>37910</v>
      </c>
      <c r="J93" s="9">
        <v>2515</v>
      </c>
      <c r="K93" s="9">
        <v>1233</v>
      </c>
      <c r="L93" s="9">
        <v>100</v>
      </c>
      <c r="M93" s="9">
        <v>1071</v>
      </c>
      <c r="N93" s="9">
        <v>279</v>
      </c>
      <c r="O93" s="9">
        <v>4127</v>
      </c>
      <c r="P93" s="9">
        <v>142</v>
      </c>
      <c r="Q93" s="9">
        <v>146</v>
      </c>
      <c r="R93" s="9">
        <v>1697</v>
      </c>
      <c r="S93" s="9">
        <v>111</v>
      </c>
      <c r="T93" s="9">
        <v>75</v>
      </c>
      <c r="U93" s="9">
        <v>500</v>
      </c>
      <c r="V93" s="9">
        <v>70486</v>
      </c>
      <c r="W93" s="9">
        <v>3706</v>
      </c>
      <c r="X93" s="9">
        <v>4275</v>
      </c>
      <c r="Y93" s="9">
        <v>206</v>
      </c>
      <c r="Z93" s="9">
        <v>0</v>
      </c>
      <c r="AA93" s="9">
        <v>0</v>
      </c>
      <c r="AB93" s="9">
        <v>0</v>
      </c>
      <c r="AC93" s="9">
        <v>0</v>
      </c>
      <c r="AD93" s="9">
        <v>1516</v>
      </c>
      <c r="AE93" s="9">
        <v>7</v>
      </c>
      <c r="AF93" s="9">
        <v>44</v>
      </c>
      <c r="AG93" s="9">
        <v>1</v>
      </c>
      <c r="AH93" s="9">
        <v>1964</v>
      </c>
      <c r="AI93" s="9">
        <v>0</v>
      </c>
      <c r="AJ93" s="9">
        <v>3</v>
      </c>
      <c r="AK93" s="9">
        <v>0</v>
      </c>
      <c r="AL93" s="4" t="s">
        <v>244</v>
      </c>
      <c r="AM93" s="4" t="s">
        <v>246</v>
      </c>
      <c r="AN93" s="4">
        <v>10</v>
      </c>
      <c r="AO93" s="4">
        <v>0</v>
      </c>
      <c r="AP93" s="4" t="s">
        <v>246</v>
      </c>
      <c r="AQ93" s="9">
        <v>10</v>
      </c>
      <c r="AR93" s="9">
        <v>40</v>
      </c>
      <c r="AS93" s="4" t="s">
        <v>245</v>
      </c>
      <c r="AT93" s="9">
        <v>14</v>
      </c>
      <c r="AU93" s="9">
        <v>3</v>
      </c>
      <c r="AV93" s="9">
        <v>0</v>
      </c>
      <c r="AW93" s="9">
        <v>17</v>
      </c>
      <c r="AX93" s="9">
        <v>17</v>
      </c>
      <c r="AY93" s="9">
        <v>0</v>
      </c>
      <c r="AZ93" s="9">
        <v>0</v>
      </c>
      <c r="BA93" s="9">
        <v>17</v>
      </c>
      <c r="BB93" s="9">
        <v>1</v>
      </c>
      <c r="BC93" s="9">
        <v>1</v>
      </c>
      <c r="BD93" s="9">
        <v>0</v>
      </c>
      <c r="BE93" s="9">
        <v>0</v>
      </c>
      <c r="BF93" s="9">
        <v>0</v>
      </c>
      <c r="BG93" s="9">
        <v>1</v>
      </c>
      <c r="BH93" s="4" t="s">
        <v>244</v>
      </c>
      <c r="BI93" s="4" t="s">
        <v>247</v>
      </c>
      <c r="BJ93" s="9"/>
      <c r="BK93" s="9"/>
      <c r="BL93" s="9"/>
      <c r="BM93" s="9"/>
      <c r="BN93" s="9"/>
      <c r="BO93" s="9"/>
      <c r="BP93" s="9">
        <v>4040</v>
      </c>
      <c r="BQ93" s="9">
        <v>36</v>
      </c>
      <c r="BR93" s="9">
        <v>1</v>
      </c>
      <c r="BS93" s="9">
        <v>3982</v>
      </c>
      <c r="BT93" s="9">
        <v>3348</v>
      </c>
      <c r="BU93" s="9">
        <v>76</v>
      </c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>
        <v>146352</v>
      </c>
      <c r="CI93" s="9">
        <v>172</v>
      </c>
      <c r="CJ93" s="9">
        <v>0</v>
      </c>
      <c r="CK93" s="9">
        <v>61154</v>
      </c>
      <c r="CL93" s="9">
        <v>3684</v>
      </c>
      <c r="CM93" s="9">
        <v>76</v>
      </c>
      <c r="CN93" s="9">
        <v>397</v>
      </c>
      <c r="CO93" s="9">
        <v>0</v>
      </c>
      <c r="CP93" s="9">
        <v>0</v>
      </c>
      <c r="CQ93" s="9">
        <v>0</v>
      </c>
      <c r="CR93" s="9">
        <v>128</v>
      </c>
      <c r="CS93" s="9">
        <v>62</v>
      </c>
      <c r="CT93" s="9">
        <v>12</v>
      </c>
      <c r="CU93" s="9">
        <v>10</v>
      </c>
      <c r="CV93" s="4">
        <v>13.7</v>
      </c>
      <c r="CW93" s="4">
        <v>15.6</v>
      </c>
      <c r="CX93" s="4" t="s">
        <v>246</v>
      </c>
      <c r="CY93" s="9">
        <v>59</v>
      </c>
      <c r="CZ93" s="9">
        <v>840179</v>
      </c>
      <c r="DA93" s="9">
        <v>633464</v>
      </c>
      <c r="DB93" s="9">
        <v>27764</v>
      </c>
      <c r="DC93" s="9">
        <v>143906</v>
      </c>
      <c r="DD93" s="9">
        <v>23563</v>
      </c>
      <c r="DE93" s="9">
        <v>29549</v>
      </c>
      <c r="DF93" s="9">
        <v>1698425</v>
      </c>
      <c r="DG93" s="9">
        <v>475401</v>
      </c>
      <c r="DH93" s="9">
        <v>55100</v>
      </c>
      <c r="DI93" s="9">
        <v>0</v>
      </c>
      <c r="DJ93" s="9">
        <v>2572</v>
      </c>
      <c r="DK93" s="9">
        <v>25795</v>
      </c>
      <c r="DL93" s="9">
        <v>0</v>
      </c>
      <c r="DM93" s="9">
        <v>0</v>
      </c>
      <c r="DN93" s="9">
        <v>71923</v>
      </c>
      <c r="DO93" s="9">
        <v>37050</v>
      </c>
      <c r="DP93" s="9">
        <v>66439</v>
      </c>
      <c r="DQ93" s="9">
        <v>175412</v>
      </c>
      <c r="DR93" s="9">
        <v>734280</v>
      </c>
    </row>
    <row r="94" spans="1:122" x14ac:dyDescent="0.35">
      <c r="A94" s="4" t="s">
        <v>422</v>
      </c>
      <c r="B94" s="4">
        <v>99</v>
      </c>
      <c r="C94" s="4" t="s">
        <v>423</v>
      </c>
      <c r="D94" s="4" t="s">
        <v>386</v>
      </c>
      <c r="E94" s="4" t="s">
        <v>288</v>
      </c>
      <c r="F94" s="4" t="s">
        <v>278</v>
      </c>
      <c r="G94" s="9">
        <v>29765</v>
      </c>
      <c r="H94" s="9">
        <v>9126</v>
      </c>
      <c r="I94" s="9">
        <v>38891</v>
      </c>
      <c r="J94" s="9">
        <v>3586</v>
      </c>
      <c r="K94" s="9">
        <v>42</v>
      </c>
      <c r="L94" s="9">
        <v>3326</v>
      </c>
      <c r="M94" s="9">
        <v>5690</v>
      </c>
      <c r="N94" s="9">
        <v>245</v>
      </c>
      <c r="O94" s="9">
        <v>3833</v>
      </c>
      <c r="P94" s="9">
        <v>167</v>
      </c>
      <c r="Q94" s="9">
        <v>141</v>
      </c>
      <c r="R94" s="9">
        <v>2096</v>
      </c>
      <c r="S94" s="9">
        <v>131</v>
      </c>
      <c r="T94" s="9">
        <v>132</v>
      </c>
      <c r="U94" s="9">
        <v>518</v>
      </c>
      <c r="V94" s="9">
        <v>20564</v>
      </c>
      <c r="W94" s="9">
        <v>980</v>
      </c>
      <c r="X94" s="9">
        <v>2039</v>
      </c>
      <c r="Y94" s="9">
        <v>41</v>
      </c>
      <c r="Z94" s="9">
        <v>0</v>
      </c>
      <c r="AA94" s="9">
        <v>0</v>
      </c>
      <c r="AB94" s="9">
        <v>0</v>
      </c>
      <c r="AC94" s="9">
        <v>0</v>
      </c>
      <c r="AD94" s="9">
        <v>287</v>
      </c>
      <c r="AE94" s="9">
        <v>4</v>
      </c>
      <c r="AF94" s="9">
        <v>134</v>
      </c>
      <c r="AG94" s="9">
        <v>2</v>
      </c>
      <c r="AH94" s="9">
        <v>2931</v>
      </c>
      <c r="AI94" s="9">
        <v>1</v>
      </c>
      <c r="AJ94" s="9">
        <v>0</v>
      </c>
      <c r="AK94" s="9">
        <v>0</v>
      </c>
      <c r="AL94" s="4" t="s">
        <v>244</v>
      </c>
      <c r="AM94" s="4" t="s">
        <v>246</v>
      </c>
      <c r="AN94" s="4">
        <v>12</v>
      </c>
      <c r="AO94" s="4">
        <v>0</v>
      </c>
      <c r="AP94" s="4" t="s">
        <v>244</v>
      </c>
      <c r="AQ94" s="9">
        <v>0</v>
      </c>
      <c r="AR94" s="9">
        <v>0</v>
      </c>
      <c r="AS94" s="4" t="s">
        <v>245</v>
      </c>
      <c r="AT94" s="9">
        <v>4</v>
      </c>
      <c r="AU94" s="9">
        <v>1</v>
      </c>
      <c r="AV94" s="9">
        <v>0</v>
      </c>
      <c r="AW94" s="9">
        <v>5</v>
      </c>
      <c r="AX94" s="9">
        <v>1</v>
      </c>
      <c r="AY94" s="9">
        <v>0</v>
      </c>
      <c r="AZ94" s="9">
        <v>0</v>
      </c>
      <c r="BA94" s="9">
        <v>5</v>
      </c>
      <c r="BB94" s="9">
        <v>3</v>
      </c>
      <c r="BC94" s="9">
        <v>1</v>
      </c>
      <c r="BD94" s="9">
        <v>0</v>
      </c>
      <c r="BE94" s="9">
        <v>1</v>
      </c>
      <c r="BF94" s="9">
        <v>0</v>
      </c>
      <c r="BG94" s="9">
        <v>1</v>
      </c>
      <c r="BH94" s="4" t="s">
        <v>246</v>
      </c>
      <c r="BI94" s="4" t="s">
        <v>247</v>
      </c>
      <c r="BJ94" s="9">
        <v>44000</v>
      </c>
      <c r="BK94" s="9">
        <v>43</v>
      </c>
      <c r="BL94" s="9">
        <v>0</v>
      </c>
      <c r="BM94" s="9">
        <v>14166</v>
      </c>
      <c r="BN94" s="9">
        <v>18410</v>
      </c>
      <c r="BO94" s="9">
        <v>551</v>
      </c>
      <c r="BP94" s="9">
        <v>5500</v>
      </c>
      <c r="BQ94" s="9">
        <v>29</v>
      </c>
      <c r="BR94" s="9">
        <v>0</v>
      </c>
      <c r="BS94" s="9">
        <v>4014</v>
      </c>
      <c r="BT94" s="9">
        <v>3609</v>
      </c>
      <c r="BU94" s="9">
        <v>236</v>
      </c>
      <c r="BV94" s="9">
        <v>23</v>
      </c>
      <c r="BW94" s="9">
        <v>0</v>
      </c>
      <c r="BX94" s="9">
        <v>0</v>
      </c>
      <c r="BY94" s="9">
        <v>0</v>
      </c>
      <c r="BZ94" s="9">
        <v>10</v>
      </c>
      <c r="CA94" s="9">
        <v>0</v>
      </c>
      <c r="CB94" s="9">
        <v>55000</v>
      </c>
      <c r="CC94" s="9">
        <v>5921</v>
      </c>
      <c r="CD94" s="9">
        <v>0</v>
      </c>
      <c r="CE94" s="9">
        <v>50743</v>
      </c>
      <c r="CF94" s="9">
        <v>795</v>
      </c>
      <c r="CG94" s="9">
        <v>43565</v>
      </c>
      <c r="CH94" s="9">
        <v>160000</v>
      </c>
      <c r="CI94" s="9">
        <v>530</v>
      </c>
      <c r="CJ94" s="9"/>
      <c r="CK94" s="9">
        <v>4366</v>
      </c>
      <c r="CL94" s="9">
        <v>38667</v>
      </c>
      <c r="CM94" s="9">
        <v>92</v>
      </c>
      <c r="CN94" s="9">
        <v>296</v>
      </c>
      <c r="CO94" s="9">
        <v>0</v>
      </c>
      <c r="CP94" s="9">
        <v>0</v>
      </c>
      <c r="CQ94" s="9">
        <v>36</v>
      </c>
      <c r="CR94" s="9">
        <v>0</v>
      </c>
      <c r="CS94" s="9">
        <v>0</v>
      </c>
      <c r="CT94" s="9">
        <v>13</v>
      </c>
      <c r="CU94" s="9">
        <v>3</v>
      </c>
      <c r="CV94" s="4">
        <v>23.4</v>
      </c>
      <c r="CW94" s="4">
        <v>24.1</v>
      </c>
      <c r="CX94" s="4" t="s">
        <v>244</v>
      </c>
      <c r="CY94" s="9">
        <v>0</v>
      </c>
      <c r="CZ94" s="9">
        <v>1098475</v>
      </c>
      <c r="DA94" s="9">
        <v>428926</v>
      </c>
      <c r="DB94" s="9">
        <v>1200</v>
      </c>
      <c r="DC94" s="9">
        <v>54093</v>
      </c>
      <c r="DD94" s="9">
        <v>1740</v>
      </c>
      <c r="DE94" s="9">
        <v>166935</v>
      </c>
      <c r="DF94" s="9">
        <v>1751369</v>
      </c>
      <c r="DG94" s="9">
        <v>665880</v>
      </c>
      <c r="DH94" s="9">
        <v>0</v>
      </c>
      <c r="DI94" s="9">
        <v>724800</v>
      </c>
      <c r="DJ94" s="9">
        <v>81681</v>
      </c>
      <c r="DK94" s="9">
        <v>0</v>
      </c>
      <c r="DL94" s="9">
        <v>0</v>
      </c>
      <c r="DM94" s="9">
        <v>0</v>
      </c>
      <c r="DN94" s="9">
        <v>130796</v>
      </c>
      <c r="DO94" s="9">
        <v>26328</v>
      </c>
      <c r="DP94" s="9">
        <v>46222</v>
      </c>
      <c r="DQ94" s="9">
        <v>203346</v>
      </c>
      <c r="DR94" s="9">
        <v>1675707</v>
      </c>
    </row>
    <row r="95" spans="1:122" x14ac:dyDescent="0.35">
      <c r="A95" s="4" t="s">
        <v>424</v>
      </c>
      <c r="B95" s="4">
        <v>169</v>
      </c>
      <c r="C95" s="4" t="s">
        <v>271</v>
      </c>
      <c r="D95" s="4" t="s">
        <v>268</v>
      </c>
      <c r="E95" s="4" t="s">
        <v>261</v>
      </c>
      <c r="F95" s="4" t="s">
        <v>243</v>
      </c>
      <c r="G95" s="9">
        <v>155773</v>
      </c>
      <c r="H95" s="9">
        <v>46904</v>
      </c>
      <c r="I95" s="9">
        <v>202677</v>
      </c>
      <c r="J95" s="9">
        <v>1102</v>
      </c>
      <c r="K95" s="9">
        <v>85</v>
      </c>
      <c r="L95" s="9">
        <v>2495</v>
      </c>
      <c r="M95" s="9">
        <v>1500</v>
      </c>
      <c r="N95" s="9">
        <v>97</v>
      </c>
      <c r="O95" s="9">
        <v>1510</v>
      </c>
      <c r="P95" s="9">
        <v>43</v>
      </c>
      <c r="Q95" s="9">
        <v>28</v>
      </c>
      <c r="R95" s="9">
        <v>1134</v>
      </c>
      <c r="S95" s="9">
        <v>12</v>
      </c>
      <c r="T95" s="9">
        <v>53</v>
      </c>
      <c r="U95" s="9">
        <v>178</v>
      </c>
      <c r="V95" s="9">
        <v>39134</v>
      </c>
      <c r="W95" s="9">
        <v>3850</v>
      </c>
      <c r="X95" s="9">
        <v>2723</v>
      </c>
      <c r="Y95" s="9">
        <v>484</v>
      </c>
      <c r="Z95" s="9">
        <v>0</v>
      </c>
      <c r="AA95" s="9">
        <v>355</v>
      </c>
      <c r="AB95" s="9">
        <v>0</v>
      </c>
      <c r="AC95" s="9">
        <v>0</v>
      </c>
      <c r="AD95" s="9">
        <v>663</v>
      </c>
      <c r="AE95" s="9">
        <v>0</v>
      </c>
      <c r="AF95" s="9">
        <v>0</v>
      </c>
      <c r="AG95" s="9">
        <v>10</v>
      </c>
      <c r="AH95" s="9">
        <v>2760</v>
      </c>
      <c r="AI95" s="9">
        <v>1</v>
      </c>
      <c r="AJ95" s="9">
        <v>34</v>
      </c>
      <c r="AK95" s="9">
        <v>1</v>
      </c>
      <c r="AL95" s="4" t="s">
        <v>244</v>
      </c>
      <c r="AM95" s="4" t="s">
        <v>244</v>
      </c>
      <c r="AN95" s="4">
        <v>15</v>
      </c>
      <c r="AO95" s="4">
        <v>7</v>
      </c>
      <c r="AP95" s="4" t="s">
        <v>246</v>
      </c>
      <c r="AQ95" s="9">
        <v>1</v>
      </c>
      <c r="AR95" s="9">
        <v>8</v>
      </c>
      <c r="AS95" s="4" t="s">
        <v>245</v>
      </c>
      <c r="AT95" s="9">
        <v>3</v>
      </c>
      <c r="AU95" s="9">
        <v>0</v>
      </c>
      <c r="AV95" s="9">
        <v>0</v>
      </c>
      <c r="AW95" s="9">
        <v>3</v>
      </c>
      <c r="AX95" s="9">
        <v>0</v>
      </c>
      <c r="AY95" s="9">
        <v>1</v>
      </c>
      <c r="AZ95" s="9">
        <v>0</v>
      </c>
      <c r="BA95" s="9">
        <v>4</v>
      </c>
      <c r="BB95" s="9">
        <v>0</v>
      </c>
      <c r="BC95" s="9">
        <v>2</v>
      </c>
      <c r="BD95" s="9"/>
      <c r="BE95" s="9"/>
      <c r="BF95" s="9"/>
      <c r="BG95" s="9"/>
      <c r="BH95" s="4" t="s">
        <v>246</v>
      </c>
      <c r="BI95" s="4" t="s">
        <v>247</v>
      </c>
      <c r="BJ95" s="9">
        <v>10076</v>
      </c>
      <c r="BK95" s="9">
        <v>179</v>
      </c>
      <c r="BL95" s="9">
        <v>0</v>
      </c>
      <c r="BM95" s="9">
        <v>9922</v>
      </c>
      <c r="BN95" s="9">
        <v>9407</v>
      </c>
      <c r="BO95" s="9">
        <v>868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360315</v>
      </c>
      <c r="CI95" s="9">
        <v>262</v>
      </c>
      <c r="CJ95" s="9">
        <v>0</v>
      </c>
      <c r="CK95" s="9">
        <v>157543</v>
      </c>
      <c r="CL95" s="9">
        <v>24025</v>
      </c>
      <c r="CM95" s="9">
        <v>6011</v>
      </c>
      <c r="CN95" s="9">
        <v>1704</v>
      </c>
      <c r="CO95" s="9">
        <v>244</v>
      </c>
      <c r="CP95" s="9">
        <v>0</v>
      </c>
      <c r="CQ95" s="9">
        <v>1056</v>
      </c>
      <c r="CR95" s="9">
        <v>511</v>
      </c>
      <c r="CS95" s="9">
        <v>0</v>
      </c>
      <c r="CT95" s="9">
        <v>3</v>
      </c>
      <c r="CU95" s="9">
        <v>0</v>
      </c>
      <c r="CV95" s="4">
        <v>14.9</v>
      </c>
      <c r="CW95" s="4">
        <v>16.7</v>
      </c>
      <c r="CX95" s="4" t="s">
        <v>246</v>
      </c>
      <c r="CY95" s="9">
        <v>117</v>
      </c>
      <c r="CZ95" s="9">
        <v>800875</v>
      </c>
      <c r="DA95" s="9">
        <v>362332</v>
      </c>
      <c r="DB95" s="9">
        <v>0</v>
      </c>
      <c r="DC95" s="9">
        <v>86860</v>
      </c>
      <c r="DD95" s="9">
        <v>54164</v>
      </c>
      <c r="DE95" s="9">
        <v>354168</v>
      </c>
      <c r="DF95" s="9">
        <v>1658399</v>
      </c>
      <c r="DG95" s="9">
        <v>391000</v>
      </c>
      <c r="DH95" s="9">
        <v>0</v>
      </c>
      <c r="DI95" s="9"/>
      <c r="DJ95" s="9"/>
      <c r="DK95" s="9">
        <v>8989</v>
      </c>
      <c r="DL95" s="9">
        <v>2795</v>
      </c>
      <c r="DM95" s="9"/>
      <c r="DN95" s="9">
        <v>147789</v>
      </c>
      <c r="DO95" s="9">
        <v>1305937</v>
      </c>
      <c r="DP95" s="9">
        <v>3530</v>
      </c>
      <c r="DQ95" s="9">
        <v>1457256</v>
      </c>
      <c r="DR95" s="9">
        <f>Taulukko1[[#This Row],[Valtionosuus (Museolaki 314/2019)]]+Taulukko1[[#This Row],[Valtionavustukset]]+Taulukko1[[#This Row],[Kunnan avustukset  (ei koske kunnallisia museoita)]]+Taulukko1[[#This Row],[Muut toiminta-avustukset]]+Taulukko1[[#This Row],[Muut hankeavustukset]]+Taulukko1[[#This Row],[EU-tuet ja -avustukset]]+Taulukko1[[#This Row],[Sponsorituki]]+Taulukko1[[#This Row],[ Pääsymaksutulot]]+Taulukko1[[#This Row],[Palvelu- ja myyntitulot]]+Taulukko1[[#This Row],[Muut omatoimiset tulot ]]</f>
        <v>1860040</v>
      </c>
    </row>
    <row r="96" spans="1:122" x14ac:dyDescent="0.35">
      <c r="A96" s="4" t="s">
        <v>425</v>
      </c>
      <c r="B96" s="4">
        <v>100</v>
      </c>
      <c r="C96" s="4" t="s">
        <v>426</v>
      </c>
      <c r="D96" s="4" t="s">
        <v>409</v>
      </c>
      <c r="E96" s="4" t="s">
        <v>242</v>
      </c>
      <c r="F96" s="4" t="s">
        <v>252</v>
      </c>
      <c r="G96" s="9">
        <v>5018</v>
      </c>
      <c r="H96" s="9">
        <v>13997</v>
      </c>
      <c r="I96" s="9">
        <v>19015</v>
      </c>
      <c r="J96" s="9">
        <v>1619</v>
      </c>
      <c r="K96" s="9">
        <v>503</v>
      </c>
      <c r="L96" s="9">
        <v>0</v>
      </c>
      <c r="M96" s="9">
        <v>0</v>
      </c>
      <c r="N96" s="9">
        <v>448</v>
      </c>
      <c r="O96" s="9">
        <v>3697</v>
      </c>
      <c r="P96" s="9">
        <v>132</v>
      </c>
      <c r="Q96" s="9">
        <v>0</v>
      </c>
      <c r="R96" s="9">
        <v>0</v>
      </c>
      <c r="S96" s="9">
        <v>0</v>
      </c>
      <c r="T96" s="9">
        <v>0</v>
      </c>
      <c r="U96" s="9">
        <v>448</v>
      </c>
      <c r="V96" s="9">
        <v>12525</v>
      </c>
      <c r="W96" s="9">
        <v>1884</v>
      </c>
      <c r="X96" s="9">
        <v>2021</v>
      </c>
      <c r="Y96" s="9">
        <v>34</v>
      </c>
      <c r="Z96" s="9"/>
      <c r="AA96" s="9"/>
      <c r="AB96" s="9"/>
      <c r="AC96" s="9"/>
      <c r="AD96" s="9"/>
      <c r="AE96" s="9"/>
      <c r="AF96" s="9"/>
      <c r="AG96" s="9">
        <v>4</v>
      </c>
      <c r="AH96" s="9"/>
      <c r="AI96" s="9">
        <v>3</v>
      </c>
      <c r="AJ96" s="9"/>
      <c r="AK96" s="9"/>
      <c r="AL96" s="4" t="s">
        <v>244</v>
      </c>
      <c r="AM96" s="4" t="s">
        <v>246</v>
      </c>
      <c r="AN96" s="4">
        <v>5</v>
      </c>
      <c r="AO96" s="4">
        <v>0</v>
      </c>
      <c r="AP96" s="4" t="s">
        <v>246</v>
      </c>
      <c r="AQ96" s="9">
        <v>48</v>
      </c>
      <c r="AR96" s="9">
        <v>192</v>
      </c>
      <c r="AS96" s="4" t="s">
        <v>245</v>
      </c>
      <c r="AT96" s="9">
        <v>0</v>
      </c>
      <c r="AU96" s="9">
        <v>0</v>
      </c>
      <c r="AV96" s="9">
        <v>1</v>
      </c>
      <c r="AW96" s="9">
        <v>1</v>
      </c>
      <c r="AX96" s="9">
        <v>0</v>
      </c>
      <c r="AY96" s="9">
        <v>0</v>
      </c>
      <c r="AZ96" s="9">
        <v>0</v>
      </c>
      <c r="BA96" s="9">
        <v>1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4" t="s">
        <v>244</v>
      </c>
      <c r="BI96" s="4" t="s">
        <v>247</v>
      </c>
      <c r="BJ96" s="9">
        <v>24435</v>
      </c>
      <c r="BK96" s="9">
        <v>15</v>
      </c>
      <c r="BL96" s="9">
        <v>0</v>
      </c>
      <c r="BM96" s="9">
        <v>11507</v>
      </c>
      <c r="BN96" s="9">
        <v>5882</v>
      </c>
      <c r="BO96" s="9">
        <v>43</v>
      </c>
      <c r="BP96" s="9">
        <v>281</v>
      </c>
      <c r="BQ96" s="9">
        <v>0</v>
      </c>
      <c r="BR96" s="9">
        <v>0</v>
      </c>
      <c r="BS96" s="9">
        <v>281</v>
      </c>
      <c r="BT96" s="9">
        <v>245</v>
      </c>
      <c r="BU96" s="9">
        <v>0</v>
      </c>
      <c r="BV96" s="9">
        <v>0</v>
      </c>
      <c r="BW96" s="9"/>
      <c r="BX96" s="9"/>
      <c r="BY96" s="9"/>
      <c r="BZ96" s="9"/>
      <c r="CA96" s="9"/>
      <c r="CB96" s="9">
        <v>780</v>
      </c>
      <c r="CC96" s="9">
        <v>0</v>
      </c>
      <c r="CD96" s="9">
        <v>0</v>
      </c>
      <c r="CE96" s="9">
        <v>263</v>
      </c>
      <c r="CF96" s="9">
        <v>92</v>
      </c>
      <c r="CG96" s="9">
        <v>0</v>
      </c>
      <c r="CH96" s="9">
        <v>41628</v>
      </c>
      <c r="CI96" s="9">
        <v>378</v>
      </c>
      <c r="CJ96" s="9">
        <v>0</v>
      </c>
      <c r="CK96" s="9">
        <v>23762</v>
      </c>
      <c r="CL96" s="9">
        <v>33061</v>
      </c>
      <c r="CM96" s="9">
        <v>3271</v>
      </c>
      <c r="CN96" s="9">
        <v>152</v>
      </c>
      <c r="CO96" s="9">
        <v>0</v>
      </c>
      <c r="CP96" s="9">
        <v>0</v>
      </c>
      <c r="CQ96" s="9">
        <v>1</v>
      </c>
      <c r="CR96" s="9">
        <v>60</v>
      </c>
      <c r="CS96" s="9">
        <v>0</v>
      </c>
      <c r="CT96" s="9">
        <v>0</v>
      </c>
      <c r="CU96" s="9">
        <v>0</v>
      </c>
      <c r="CV96" s="8" t="s">
        <v>526</v>
      </c>
      <c r="CW96" s="4">
        <v>6.4</v>
      </c>
      <c r="CX96" s="4" t="s">
        <v>246</v>
      </c>
      <c r="CY96" s="9">
        <v>50</v>
      </c>
      <c r="CZ96" s="9">
        <v>303289</v>
      </c>
      <c r="DA96" s="9">
        <v>144753</v>
      </c>
      <c r="DB96" s="9">
        <v>0</v>
      </c>
      <c r="DC96" s="9">
        <v>8522</v>
      </c>
      <c r="DD96" s="9">
        <v>0</v>
      </c>
      <c r="DE96" s="9">
        <v>75348</v>
      </c>
      <c r="DF96" s="9">
        <v>531912</v>
      </c>
      <c r="DG96" s="9">
        <v>102827</v>
      </c>
      <c r="DH96" s="9">
        <v>0</v>
      </c>
      <c r="DI96" s="9">
        <v>0</v>
      </c>
      <c r="DJ96" s="9">
        <v>5969</v>
      </c>
      <c r="DK96" s="9">
        <v>4750</v>
      </c>
      <c r="DL96" s="9">
        <v>0</v>
      </c>
      <c r="DM96" s="9">
        <v>0</v>
      </c>
      <c r="DN96" s="9">
        <v>17317</v>
      </c>
      <c r="DO96" s="9">
        <v>1514</v>
      </c>
      <c r="DP96" s="9">
        <v>203</v>
      </c>
      <c r="DQ96" s="9">
        <v>19034</v>
      </c>
      <c r="DR96" s="9">
        <v>132580</v>
      </c>
    </row>
    <row r="97" spans="1:122" x14ac:dyDescent="0.35">
      <c r="A97" s="4" t="s">
        <v>427</v>
      </c>
      <c r="B97" s="4">
        <v>173</v>
      </c>
      <c r="C97" s="4" t="s">
        <v>428</v>
      </c>
      <c r="D97" s="4" t="s">
        <v>241</v>
      </c>
      <c r="E97" s="4" t="s">
        <v>242</v>
      </c>
      <c r="F97" s="4" t="s">
        <v>252</v>
      </c>
      <c r="G97" s="9">
        <v>1853</v>
      </c>
      <c r="H97" s="9">
        <v>3808</v>
      </c>
      <c r="I97" s="9">
        <v>5661</v>
      </c>
      <c r="J97" s="9">
        <v>1674</v>
      </c>
      <c r="K97" s="9">
        <v>0</v>
      </c>
      <c r="L97" s="9">
        <v>186</v>
      </c>
      <c r="M97" s="9">
        <v>4140</v>
      </c>
      <c r="N97" s="9">
        <v>39</v>
      </c>
      <c r="O97" s="9">
        <v>298</v>
      </c>
      <c r="P97" s="9">
        <v>69</v>
      </c>
      <c r="Q97" s="9">
        <v>2</v>
      </c>
      <c r="R97" s="9">
        <v>18</v>
      </c>
      <c r="S97" s="9">
        <v>0</v>
      </c>
      <c r="T97" s="9">
        <v>28</v>
      </c>
      <c r="U97" s="9">
        <v>69</v>
      </c>
      <c r="V97" s="9">
        <v>2839</v>
      </c>
      <c r="W97" s="9">
        <v>682</v>
      </c>
      <c r="X97" s="9">
        <v>1232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205</v>
      </c>
      <c r="AE97" s="9">
        <v>3</v>
      </c>
      <c r="AF97" s="9">
        <v>194</v>
      </c>
      <c r="AG97" s="9">
        <v>6</v>
      </c>
      <c r="AH97" s="9">
        <v>216</v>
      </c>
      <c r="AI97" s="9">
        <v>1</v>
      </c>
      <c r="AJ97" s="9">
        <v>0</v>
      </c>
      <c r="AK97" s="9">
        <v>0</v>
      </c>
      <c r="AL97" s="4" t="s">
        <v>244</v>
      </c>
      <c r="AM97" s="4" t="s">
        <v>244</v>
      </c>
      <c r="AN97" s="4">
        <v>5</v>
      </c>
      <c r="AO97" s="4">
        <v>2</v>
      </c>
      <c r="AP97" s="4" t="s">
        <v>246</v>
      </c>
      <c r="AQ97" s="9">
        <v>6</v>
      </c>
      <c r="AR97" s="9">
        <v>18</v>
      </c>
      <c r="AS97" s="4" t="s">
        <v>245</v>
      </c>
      <c r="AT97" s="9">
        <v>4</v>
      </c>
      <c r="AU97" s="9">
        <v>0</v>
      </c>
      <c r="AV97" s="9">
        <v>0</v>
      </c>
      <c r="AW97" s="9">
        <v>4</v>
      </c>
      <c r="AX97" s="9">
        <v>3</v>
      </c>
      <c r="AY97" s="9">
        <v>0</v>
      </c>
      <c r="AZ97" s="9">
        <v>0</v>
      </c>
      <c r="BA97" s="9">
        <v>4</v>
      </c>
      <c r="BB97" s="9">
        <v>0</v>
      </c>
      <c r="BC97" s="9">
        <v>0</v>
      </c>
      <c r="BD97" s="9">
        <v>1</v>
      </c>
      <c r="BE97" s="9">
        <v>0</v>
      </c>
      <c r="BF97" s="9">
        <v>0</v>
      </c>
      <c r="BG97" s="9">
        <v>0</v>
      </c>
      <c r="BH97" s="4" t="s">
        <v>246</v>
      </c>
      <c r="BI97" s="4" t="s">
        <v>247</v>
      </c>
      <c r="BJ97" s="9">
        <v>1182</v>
      </c>
      <c r="BK97" s="9">
        <v>1</v>
      </c>
      <c r="BL97" s="9">
        <v>0</v>
      </c>
      <c r="BM97" s="9">
        <v>1181</v>
      </c>
      <c r="BN97" s="9">
        <v>706</v>
      </c>
      <c r="BO97" s="9">
        <v>0</v>
      </c>
      <c r="BP97" s="9">
        <v>3708</v>
      </c>
      <c r="BQ97" s="9">
        <v>0</v>
      </c>
      <c r="BR97" s="9">
        <v>0</v>
      </c>
      <c r="BS97" s="9">
        <v>3706</v>
      </c>
      <c r="BT97" s="9">
        <v>3708</v>
      </c>
      <c r="BU97" s="9">
        <v>0</v>
      </c>
      <c r="BV97" s="9">
        <v>14</v>
      </c>
      <c r="BW97" s="9">
        <v>0</v>
      </c>
      <c r="BX97" s="9">
        <v>0</v>
      </c>
      <c r="BY97" s="9">
        <v>14</v>
      </c>
      <c r="BZ97" s="9">
        <v>14</v>
      </c>
      <c r="CA97" s="9">
        <v>14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15313</v>
      </c>
      <c r="CI97" s="9">
        <v>300</v>
      </c>
      <c r="CJ97" s="9">
        <v>0</v>
      </c>
      <c r="CK97" s="9">
        <v>4347</v>
      </c>
      <c r="CL97" s="9">
        <v>4347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60</v>
      </c>
      <c r="CV97" s="8" t="s">
        <v>526</v>
      </c>
      <c r="CW97" s="8" t="s">
        <v>526</v>
      </c>
      <c r="CX97" s="4" t="s">
        <v>246</v>
      </c>
      <c r="CY97" s="9">
        <v>155</v>
      </c>
      <c r="CZ97" s="9">
        <v>176784</v>
      </c>
      <c r="DA97" s="9">
        <v>76440</v>
      </c>
      <c r="DB97" s="9">
        <v>13455</v>
      </c>
      <c r="DC97" s="9">
        <v>20146</v>
      </c>
      <c r="DD97" s="9">
        <v>3364</v>
      </c>
      <c r="DE97" s="9">
        <v>22643</v>
      </c>
      <c r="DF97" s="9">
        <v>312832</v>
      </c>
      <c r="DG97" s="9">
        <v>64267</v>
      </c>
      <c r="DH97" s="9">
        <v>10741</v>
      </c>
      <c r="DI97" s="9"/>
      <c r="DJ97" s="9"/>
      <c r="DK97" s="9"/>
      <c r="DL97" s="9"/>
      <c r="DM97" s="9"/>
      <c r="DN97" s="9">
        <v>5970</v>
      </c>
      <c r="DO97" s="9">
        <v>7500</v>
      </c>
      <c r="DP97" s="9">
        <v>7527</v>
      </c>
      <c r="DQ97" s="9">
        <v>20997</v>
      </c>
      <c r="DR97" s="9">
        <v>96005</v>
      </c>
    </row>
    <row r="98" spans="1:122" x14ac:dyDescent="0.35">
      <c r="A98" s="4" t="s">
        <v>429</v>
      </c>
      <c r="B98" s="4">
        <v>174</v>
      </c>
      <c r="C98" s="4" t="s">
        <v>389</v>
      </c>
      <c r="D98" s="4" t="s">
        <v>285</v>
      </c>
      <c r="E98" s="4" t="s">
        <v>242</v>
      </c>
      <c r="F98" s="4" t="s">
        <v>243</v>
      </c>
      <c r="G98" s="9">
        <v>8164</v>
      </c>
      <c r="H98" s="9">
        <v>1968</v>
      </c>
      <c r="I98" s="9">
        <v>10132</v>
      </c>
      <c r="J98" s="9">
        <v>1041</v>
      </c>
      <c r="K98" s="9">
        <v>162</v>
      </c>
      <c r="L98" s="9">
        <v>212</v>
      </c>
      <c r="M98" s="9">
        <v>80000</v>
      </c>
      <c r="N98" s="9">
        <v>113</v>
      </c>
      <c r="O98" s="9">
        <v>1863</v>
      </c>
      <c r="P98" s="9">
        <v>66</v>
      </c>
      <c r="Q98" s="9">
        <v>16</v>
      </c>
      <c r="R98" s="9">
        <v>358</v>
      </c>
      <c r="S98" s="9">
        <v>1</v>
      </c>
      <c r="T98" s="9">
        <v>18</v>
      </c>
      <c r="U98" s="9">
        <v>147</v>
      </c>
      <c r="V98" s="9">
        <v>23977</v>
      </c>
      <c r="W98" s="9">
        <v>2784</v>
      </c>
      <c r="X98" s="9">
        <v>1773</v>
      </c>
      <c r="Y98" s="9">
        <v>60</v>
      </c>
      <c r="Z98" s="9">
        <v>0</v>
      </c>
      <c r="AA98" s="9">
        <v>0</v>
      </c>
      <c r="AB98" s="9">
        <v>0</v>
      </c>
      <c r="AC98" s="9">
        <v>0</v>
      </c>
      <c r="AD98" s="9">
        <v>145</v>
      </c>
      <c r="AE98" s="9">
        <v>0</v>
      </c>
      <c r="AF98" s="9">
        <v>0</v>
      </c>
      <c r="AG98" s="9">
        <v>2</v>
      </c>
      <c r="AH98" s="9">
        <v>598</v>
      </c>
      <c r="AI98" s="9">
        <v>2</v>
      </c>
      <c r="AJ98" s="9">
        <v>1</v>
      </c>
      <c r="AK98" s="9">
        <v>0</v>
      </c>
      <c r="AL98" s="4" t="s">
        <v>244</v>
      </c>
      <c r="AM98" s="4" t="s">
        <v>244</v>
      </c>
      <c r="AN98" s="4">
        <v>10</v>
      </c>
      <c r="AO98" s="4">
        <v>3</v>
      </c>
      <c r="AP98" s="4" t="s">
        <v>246</v>
      </c>
      <c r="AQ98" s="9">
        <v>5</v>
      </c>
      <c r="AR98" s="9">
        <v>20</v>
      </c>
      <c r="AS98" s="4" t="s">
        <v>245</v>
      </c>
      <c r="AT98" s="9">
        <v>0</v>
      </c>
      <c r="AU98" s="9">
        <v>1</v>
      </c>
      <c r="AV98" s="9">
        <v>2</v>
      </c>
      <c r="AW98" s="9">
        <v>3</v>
      </c>
      <c r="AX98" s="9">
        <v>0</v>
      </c>
      <c r="AY98" s="9">
        <v>0</v>
      </c>
      <c r="AZ98" s="9">
        <v>0</v>
      </c>
      <c r="BA98" s="9">
        <v>3</v>
      </c>
      <c r="BB98" s="9">
        <v>1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4" t="s">
        <v>246</v>
      </c>
      <c r="BI98" s="4" t="s">
        <v>247</v>
      </c>
      <c r="BJ98" s="9">
        <v>2334</v>
      </c>
      <c r="BK98" s="9">
        <v>34</v>
      </c>
      <c r="BL98" s="9">
        <v>0</v>
      </c>
      <c r="BM98" s="9">
        <v>2300</v>
      </c>
      <c r="BN98" s="9">
        <v>2300</v>
      </c>
      <c r="BO98" s="9">
        <v>504</v>
      </c>
      <c r="BP98" s="9">
        <v>115</v>
      </c>
      <c r="BQ98" s="9">
        <v>0</v>
      </c>
      <c r="BR98" s="9">
        <v>0</v>
      </c>
      <c r="BS98" s="9">
        <v>115</v>
      </c>
      <c r="BT98" s="9">
        <v>115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43293</v>
      </c>
      <c r="CI98" s="9">
        <v>1164</v>
      </c>
      <c r="CJ98" s="9">
        <v>0</v>
      </c>
      <c r="CK98" s="9">
        <v>43293</v>
      </c>
      <c r="CL98" s="9">
        <v>43293</v>
      </c>
      <c r="CM98" s="9">
        <v>951</v>
      </c>
      <c r="CN98" s="9">
        <v>414</v>
      </c>
      <c r="CO98" s="9">
        <v>9</v>
      </c>
      <c r="CP98" s="9">
        <v>0</v>
      </c>
      <c r="CQ98" s="9">
        <v>414</v>
      </c>
      <c r="CR98" s="9">
        <v>414</v>
      </c>
      <c r="CS98" s="9">
        <v>0</v>
      </c>
      <c r="CT98" s="9">
        <v>0</v>
      </c>
      <c r="CU98" s="9">
        <v>2</v>
      </c>
      <c r="CV98" s="8" t="s">
        <v>526</v>
      </c>
      <c r="CW98" s="8" t="s">
        <v>526</v>
      </c>
      <c r="CX98" s="4" t="s">
        <v>246</v>
      </c>
      <c r="CY98" s="9">
        <v>287</v>
      </c>
      <c r="CZ98" s="9">
        <v>235321</v>
      </c>
      <c r="DA98" s="9">
        <v>46701</v>
      </c>
      <c r="DB98" s="9">
        <v>5</v>
      </c>
      <c r="DC98" s="9">
        <v>6640</v>
      </c>
      <c r="DD98" s="9">
        <v>8868</v>
      </c>
      <c r="DE98" s="9">
        <v>69036</v>
      </c>
      <c r="DF98" s="9">
        <v>366571</v>
      </c>
      <c r="DG98" s="9">
        <v>83547</v>
      </c>
      <c r="DH98" s="9">
        <v>11215</v>
      </c>
      <c r="DI98" s="9">
        <v>133300</v>
      </c>
      <c r="DJ98" s="9"/>
      <c r="DK98" s="9">
        <v>24000</v>
      </c>
      <c r="DL98" s="9">
        <v>16216</v>
      </c>
      <c r="DM98" s="9"/>
      <c r="DN98" s="9">
        <v>43912</v>
      </c>
      <c r="DO98" s="9">
        <v>31866</v>
      </c>
      <c r="DP98" s="9"/>
      <c r="DQ98" s="9">
        <v>75778</v>
      </c>
      <c r="DR98" s="9">
        <v>355372</v>
      </c>
    </row>
    <row r="99" spans="1:122" x14ac:dyDescent="0.35">
      <c r="A99" s="4" t="s">
        <v>430</v>
      </c>
      <c r="B99" s="4">
        <v>1497</v>
      </c>
      <c r="C99" s="4" t="s">
        <v>389</v>
      </c>
      <c r="D99" s="4" t="s">
        <v>285</v>
      </c>
      <c r="E99" s="4" t="s">
        <v>242</v>
      </c>
      <c r="F99" s="4" t="s">
        <v>252</v>
      </c>
      <c r="G99" s="9">
        <v>16899</v>
      </c>
      <c r="H99" s="9">
        <v>12661</v>
      </c>
      <c r="I99" s="9">
        <v>29560</v>
      </c>
      <c r="J99" s="9">
        <v>3127</v>
      </c>
      <c r="K99" s="9">
        <v>1501</v>
      </c>
      <c r="L99" s="9">
        <v>220</v>
      </c>
      <c r="M99" s="9">
        <v>400</v>
      </c>
      <c r="N99" s="9">
        <v>299</v>
      </c>
      <c r="O99" s="9">
        <v>3604</v>
      </c>
      <c r="P99" s="9">
        <v>177</v>
      </c>
      <c r="Q99" s="9">
        <v>16</v>
      </c>
      <c r="R99" s="9">
        <v>333</v>
      </c>
      <c r="S99" s="9">
        <v>13</v>
      </c>
      <c r="T99" s="9">
        <v>96</v>
      </c>
      <c r="U99" s="9">
        <v>411</v>
      </c>
      <c r="V99" s="9">
        <v>14918</v>
      </c>
      <c r="W99" s="9">
        <v>5130</v>
      </c>
      <c r="X99" s="9">
        <v>5434</v>
      </c>
      <c r="Y99" s="9"/>
      <c r="Z99" s="9"/>
      <c r="AA99" s="9"/>
      <c r="AB99" s="9"/>
      <c r="AC99" s="9"/>
      <c r="AD99" s="9">
        <v>335</v>
      </c>
      <c r="AE99" s="9">
        <v>1</v>
      </c>
      <c r="AF99" s="9">
        <v>20</v>
      </c>
      <c r="AG99" s="9">
        <v>3</v>
      </c>
      <c r="AH99" s="9"/>
      <c r="AI99" s="9"/>
      <c r="AJ99" s="9">
        <v>2</v>
      </c>
      <c r="AK99" s="9"/>
      <c r="AL99" s="4" t="s">
        <v>244</v>
      </c>
      <c r="AM99" s="4" t="s">
        <v>246</v>
      </c>
      <c r="AN99" s="4">
        <v>10.5</v>
      </c>
      <c r="AO99" s="4">
        <v>0</v>
      </c>
      <c r="AP99" s="4" t="s">
        <v>246</v>
      </c>
      <c r="AQ99" s="9">
        <v>14</v>
      </c>
      <c r="AR99" s="9">
        <v>82</v>
      </c>
      <c r="AS99" s="4" t="s">
        <v>245</v>
      </c>
      <c r="AT99" s="9">
        <v>5</v>
      </c>
      <c r="AU99" s="9"/>
      <c r="AV99" s="9"/>
      <c r="AW99" s="9">
        <v>5</v>
      </c>
      <c r="AX99" s="9">
        <v>3</v>
      </c>
      <c r="AY99" s="9">
        <v>0</v>
      </c>
      <c r="AZ99" s="9">
        <v>0</v>
      </c>
      <c r="BA99" s="9">
        <v>5</v>
      </c>
      <c r="BB99" s="9">
        <v>1</v>
      </c>
      <c r="BC99" s="9">
        <v>2</v>
      </c>
      <c r="BD99" s="9"/>
      <c r="BE99" s="9"/>
      <c r="BF99" s="9"/>
      <c r="BG99" s="9"/>
      <c r="BH99" s="4" t="s">
        <v>244</v>
      </c>
      <c r="BI99" s="4" t="s">
        <v>247</v>
      </c>
      <c r="BJ99" s="9">
        <v>37204</v>
      </c>
      <c r="BK99" s="9">
        <v>89</v>
      </c>
      <c r="BL99" s="9">
        <v>0</v>
      </c>
      <c r="BM99" s="9">
        <v>37423</v>
      </c>
      <c r="BN99" s="9">
        <v>37423</v>
      </c>
      <c r="BO99" s="9">
        <v>207</v>
      </c>
      <c r="BP99" s="9">
        <v>3807</v>
      </c>
      <c r="BQ99" s="9">
        <v>22</v>
      </c>
      <c r="BR99" s="9">
        <v>1</v>
      </c>
      <c r="BS99" s="9">
        <v>3805</v>
      </c>
      <c r="BT99" s="9">
        <v>3807</v>
      </c>
      <c r="BU99" s="9">
        <v>34</v>
      </c>
      <c r="BV99" s="9">
        <v>67</v>
      </c>
      <c r="BW99" s="9">
        <v>2</v>
      </c>
      <c r="BX99" s="9">
        <v>0</v>
      </c>
      <c r="BY99" s="9">
        <v>66</v>
      </c>
      <c r="BZ99" s="9">
        <v>67</v>
      </c>
      <c r="CA99" s="9">
        <v>45</v>
      </c>
      <c r="CB99" s="9"/>
      <c r="CC99" s="9"/>
      <c r="CD99" s="9"/>
      <c r="CE99" s="9"/>
      <c r="CF99" s="9"/>
      <c r="CG99" s="9"/>
      <c r="CH99" s="9">
        <v>132862</v>
      </c>
      <c r="CI99" s="9">
        <v>571</v>
      </c>
      <c r="CJ99" s="9">
        <v>0</v>
      </c>
      <c r="CK99" s="9">
        <v>11835</v>
      </c>
      <c r="CL99" s="9">
        <v>54635</v>
      </c>
      <c r="CM99" s="9">
        <v>663</v>
      </c>
      <c r="CN99" s="9">
        <v>1661</v>
      </c>
      <c r="CO99" s="9">
        <v>1</v>
      </c>
      <c r="CP99" s="9">
        <v>0</v>
      </c>
      <c r="CQ99" s="9">
        <v>0</v>
      </c>
      <c r="CR99" s="9">
        <v>81</v>
      </c>
      <c r="CS99" s="9">
        <v>0</v>
      </c>
      <c r="CT99" s="9">
        <v>64</v>
      </c>
      <c r="CU99" s="9">
        <v>34</v>
      </c>
      <c r="CV99" s="4">
        <v>10.6</v>
      </c>
      <c r="CW99" s="4">
        <v>19.7</v>
      </c>
      <c r="CX99" s="4" t="s">
        <v>246</v>
      </c>
      <c r="CY99" s="9">
        <v>70</v>
      </c>
      <c r="CZ99" s="9">
        <v>839249</v>
      </c>
      <c r="DA99" s="9">
        <v>714502</v>
      </c>
      <c r="DB99" s="9"/>
      <c r="DC99" s="9">
        <v>50747</v>
      </c>
      <c r="DD99" s="9">
        <v>5893</v>
      </c>
      <c r="DE99" s="9">
        <v>86560</v>
      </c>
      <c r="DF99" s="9">
        <v>1696951</v>
      </c>
      <c r="DG99" s="9">
        <v>356681</v>
      </c>
      <c r="DH99" s="9">
        <v>32700</v>
      </c>
      <c r="DI99" s="9"/>
      <c r="DJ99" s="9">
        <v>1300</v>
      </c>
      <c r="DK99" s="9"/>
      <c r="DL99" s="9"/>
      <c r="DM99" s="9">
        <v>1300</v>
      </c>
      <c r="DN99" s="9">
        <v>86450</v>
      </c>
      <c r="DO99" s="9">
        <v>27616</v>
      </c>
      <c r="DP99" s="9">
        <v>332</v>
      </c>
      <c r="DQ99" s="9">
        <v>115698</v>
      </c>
      <c r="DR99" s="9">
        <v>515987</v>
      </c>
    </row>
    <row r="100" spans="1:122" x14ac:dyDescent="0.35">
      <c r="A100" s="4" t="s">
        <v>431</v>
      </c>
      <c r="B100" s="4">
        <v>185</v>
      </c>
      <c r="C100" s="4" t="s">
        <v>432</v>
      </c>
      <c r="D100" s="4" t="s">
        <v>365</v>
      </c>
      <c r="E100" s="4" t="s">
        <v>242</v>
      </c>
      <c r="F100" s="4" t="s">
        <v>243</v>
      </c>
      <c r="G100" s="9">
        <v>2521</v>
      </c>
      <c r="H100" s="9">
        <v>3155</v>
      </c>
      <c r="I100" s="9">
        <v>5676</v>
      </c>
      <c r="J100" s="9">
        <v>864</v>
      </c>
      <c r="K100" s="9">
        <v>80</v>
      </c>
      <c r="L100" s="9">
        <v>85</v>
      </c>
      <c r="M100" s="9">
        <v>900</v>
      </c>
      <c r="N100" s="9">
        <v>106</v>
      </c>
      <c r="O100" s="9">
        <v>1482</v>
      </c>
      <c r="P100" s="9">
        <v>55</v>
      </c>
      <c r="Q100" s="9">
        <v>6</v>
      </c>
      <c r="R100" s="9">
        <v>313</v>
      </c>
      <c r="S100" s="9">
        <v>3</v>
      </c>
      <c r="T100" s="9">
        <v>15</v>
      </c>
      <c r="U100" s="9">
        <v>127</v>
      </c>
      <c r="V100" s="9">
        <v>9000</v>
      </c>
      <c r="W100" s="9">
        <v>1021</v>
      </c>
      <c r="X100" s="9">
        <v>353</v>
      </c>
      <c r="Y100" s="9"/>
      <c r="Z100" s="9"/>
      <c r="AA100" s="9"/>
      <c r="AB100" s="9"/>
      <c r="AC100" s="9"/>
      <c r="AD100" s="9">
        <v>18</v>
      </c>
      <c r="AE100" s="9"/>
      <c r="AF100" s="9"/>
      <c r="AG100" s="9">
        <v>2</v>
      </c>
      <c r="AH100" s="9"/>
      <c r="AI100" s="9"/>
      <c r="AJ100" s="9"/>
      <c r="AK100" s="9"/>
      <c r="AL100" s="4" t="s">
        <v>244</v>
      </c>
      <c r="AM100" s="4" t="s">
        <v>244</v>
      </c>
      <c r="AN100" s="4">
        <v>12</v>
      </c>
      <c r="AO100" s="4">
        <v>5</v>
      </c>
      <c r="AP100" s="4" t="s">
        <v>246</v>
      </c>
      <c r="AQ100" s="9">
        <v>2</v>
      </c>
      <c r="AR100" s="9">
        <v>10</v>
      </c>
      <c r="AS100" s="4" t="s">
        <v>245</v>
      </c>
      <c r="AT100" s="9">
        <v>1</v>
      </c>
      <c r="AU100" s="9">
        <v>1</v>
      </c>
      <c r="AV100" s="9">
        <v>1</v>
      </c>
      <c r="AW100" s="9">
        <v>3</v>
      </c>
      <c r="AX100" s="9"/>
      <c r="AY100" s="9"/>
      <c r="AZ100" s="9"/>
      <c r="BA100" s="9">
        <v>3</v>
      </c>
      <c r="BB100" s="9"/>
      <c r="BC100" s="9"/>
      <c r="BD100" s="9"/>
      <c r="BE100" s="9">
        <v>1</v>
      </c>
      <c r="BF100" s="9"/>
      <c r="BG100" s="9">
        <v>1</v>
      </c>
      <c r="BH100" s="4" t="s">
        <v>246</v>
      </c>
      <c r="BI100" s="4" t="s">
        <v>247</v>
      </c>
      <c r="BJ100" s="9">
        <v>25074</v>
      </c>
      <c r="BK100" s="9">
        <v>63</v>
      </c>
      <c r="BL100" s="9">
        <v>0</v>
      </c>
      <c r="BM100" s="9">
        <v>10024</v>
      </c>
      <c r="BN100" s="9">
        <v>3400</v>
      </c>
      <c r="BO100" s="9">
        <v>31</v>
      </c>
      <c r="BP100" s="9">
        <v>212</v>
      </c>
      <c r="BQ100" s="9">
        <v>2</v>
      </c>
      <c r="BR100" s="9">
        <v>1</v>
      </c>
      <c r="BS100" s="9">
        <v>11</v>
      </c>
      <c r="BT100" s="9">
        <v>212</v>
      </c>
      <c r="BU100" s="9">
        <v>31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46308</v>
      </c>
      <c r="CI100" s="9">
        <v>59</v>
      </c>
      <c r="CJ100" s="9">
        <v>0</v>
      </c>
      <c r="CK100" s="9">
        <v>109</v>
      </c>
      <c r="CL100" s="9">
        <v>40569</v>
      </c>
      <c r="CM100" s="9">
        <v>100</v>
      </c>
      <c r="CN100" s="9">
        <v>402</v>
      </c>
      <c r="CO100" s="9">
        <v>0</v>
      </c>
      <c r="CP100" s="9">
        <v>0</v>
      </c>
      <c r="CQ100" s="9">
        <v>0</v>
      </c>
      <c r="CR100" s="9">
        <v>5</v>
      </c>
      <c r="CS100" s="9">
        <v>0</v>
      </c>
      <c r="CT100" s="9"/>
      <c r="CU100" s="9">
        <v>169</v>
      </c>
      <c r="CV100" s="8" t="s">
        <v>526</v>
      </c>
      <c r="CW100" s="8" t="s">
        <v>526</v>
      </c>
      <c r="CX100" s="4" t="s">
        <v>246</v>
      </c>
      <c r="CY100" s="9">
        <v>100</v>
      </c>
      <c r="CZ100" s="9">
        <v>114688</v>
      </c>
      <c r="DA100" s="9">
        <v>46146</v>
      </c>
      <c r="DB100" s="9"/>
      <c r="DC100" s="9">
        <v>9940</v>
      </c>
      <c r="DD100" s="9">
        <v>6122</v>
      </c>
      <c r="DE100" s="9">
        <v>58813</v>
      </c>
      <c r="DF100" s="9">
        <v>235709</v>
      </c>
      <c r="DG100" s="9">
        <v>64267</v>
      </c>
      <c r="DH100" s="9">
        <v>20382</v>
      </c>
      <c r="DI100" s="9">
        <v>35000</v>
      </c>
      <c r="DJ100" s="9">
        <v>12766</v>
      </c>
      <c r="DK100" s="9"/>
      <c r="DL100" s="9"/>
      <c r="DM100" s="9"/>
      <c r="DN100" s="9">
        <v>16051</v>
      </c>
      <c r="DO100" s="9">
        <v>20573</v>
      </c>
      <c r="DP100" s="9"/>
      <c r="DQ100" s="9">
        <v>36624</v>
      </c>
      <c r="DR100" s="9">
        <v>178514</v>
      </c>
    </row>
    <row r="101" spans="1:122" x14ac:dyDescent="0.35">
      <c r="A101" s="4" t="s">
        <v>433</v>
      </c>
      <c r="B101" s="4">
        <v>1500</v>
      </c>
      <c r="C101" s="4" t="s">
        <v>263</v>
      </c>
      <c r="D101" s="4" t="s">
        <v>255</v>
      </c>
      <c r="E101" s="4" t="s">
        <v>256</v>
      </c>
      <c r="F101" s="4" t="s">
        <v>243</v>
      </c>
      <c r="G101" s="9">
        <v>171</v>
      </c>
      <c r="H101" s="9">
        <v>5500</v>
      </c>
      <c r="I101" s="9">
        <v>5671</v>
      </c>
      <c r="J101" s="9">
        <v>29</v>
      </c>
      <c r="K101" s="9">
        <v>20</v>
      </c>
      <c r="L101" s="9">
        <v>0</v>
      </c>
      <c r="M101" s="9">
        <v>0</v>
      </c>
      <c r="N101" s="9">
        <v>121</v>
      </c>
      <c r="O101" s="9">
        <v>5671</v>
      </c>
      <c r="P101" s="9">
        <v>2</v>
      </c>
      <c r="Q101" s="9">
        <v>0</v>
      </c>
      <c r="R101" s="9">
        <v>0</v>
      </c>
      <c r="S101" s="9">
        <v>0</v>
      </c>
      <c r="T101" s="9">
        <v>0</v>
      </c>
      <c r="U101" s="9">
        <v>121</v>
      </c>
      <c r="V101" s="9"/>
      <c r="W101" s="9">
        <v>4650</v>
      </c>
      <c r="X101" s="9">
        <v>4900</v>
      </c>
      <c r="Y101" s="9"/>
      <c r="Z101" s="9">
        <v>26</v>
      </c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4" t="s">
        <v>246</v>
      </c>
      <c r="AM101" s="4" t="s">
        <v>246</v>
      </c>
      <c r="AN101" s="4"/>
      <c r="AO101" s="4"/>
      <c r="AP101" s="4"/>
      <c r="AQ101" s="9"/>
      <c r="AR101" s="9"/>
      <c r="AS101" s="4" t="s">
        <v>245</v>
      </c>
      <c r="AT101" s="9"/>
      <c r="AU101" s="9"/>
      <c r="AV101" s="9"/>
      <c r="AW101" s="9">
        <v>0</v>
      </c>
      <c r="AX101" s="9"/>
      <c r="AY101" s="9"/>
      <c r="AZ101" s="9"/>
      <c r="BA101" s="9">
        <v>0</v>
      </c>
      <c r="BB101" s="9"/>
      <c r="BC101" s="9"/>
      <c r="BD101" s="9"/>
      <c r="BE101" s="9"/>
      <c r="BF101" s="9"/>
      <c r="BG101" s="9"/>
      <c r="BH101" s="4" t="s">
        <v>244</v>
      </c>
      <c r="BI101" s="4" t="s">
        <v>247</v>
      </c>
      <c r="BJ101" s="9">
        <v>1324</v>
      </c>
      <c r="BK101" s="9">
        <v>2</v>
      </c>
      <c r="BL101" s="9">
        <v>0</v>
      </c>
      <c r="BM101" s="9">
        <v>1324</v>
      </c>
      <c r="BN101" s="9">
        <v>1324</v>
      </c>
      <c r="BO101" s="9"/>
      <c r="BP101" s="9">
        <v>223</v>
      </c>
      <c r="BQ101" s="9">
        <v>0</v>
      </c>
      <c r="BR101" s="9">
        <v>0</v>
      </c>
      <c r="BS101" s="9">
        <v>223</v>
      </c>
      <c r="BT101" s="9">
        <v>223</v>
      </c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8" t="s">
        <v>526</v>
      </c>
      <c r="CW101" s="8" t="s">
        <v>526</v>
      </c>
      <c r="CX101" s="4" t="s">
        <v>244</v>
      </c>
      <c r="CY101" s="9">
        <v>0</v>
      </c>
      <c r="CZ101" s="9">
        <v>247330.8</v>
      </c>
      <c r="DA101" s="9">
        <v>0</v>
      </c>
      <c r="DB101" s="9">
        <v>159917</v>
      </c>
      <c r="DC101" s="9"/>
      <c r="DD101" s="9">
        <v>6868</v>
      </c>
      <c r="DE101" s="9"/>
      <c r="DF101" s="9">
        <v>414115.8</v>
      </c>
      <c r="DG101" s="9"/>
      <c r="DH101" s="9"/>
      <c r="DI101" s="9"/>
      <c r="DJ101" s="9"/>
      <c r="DK101" s="9"/>
      <c r="DL101" s="9"/>
      <c r="DM101" s="9"/>
      <c r="DN101" s="9"/>
      <c r="DO101" s="9">
        <v>3462</v>
      </c>
      <c r="DP101" s="9"/>
      <c r="DQ101" s="9">
        <v>3462</v>
      </c>
      <c r="DR101" s="9">
        <v>3462</v>
      </c>
    </row>
    <row r="102" spans="1:122" x14ac:dyDescent="0.35">
      <c r="A102" s="4" t="s">
        <v>434</v>
      </c>
      <c r="B102" s="4">
        <v>103</v>
      </c>
      <c r="C102" s="4" t="s">
        <v>435</v>
      </c>
      <c r="D102" s="4" t="s">
        <v>281</v>
      </c>
      <c r="E102" s="4" t="s">
        <v>242</v>
      </c>
      <c r="F102" s="4" t="s">
        <v>252</v>
      </c>
      <c r="G102" s="9">
        <v>7457</v>
      </c>
      <c r="H102" s="9">
        <v>4555</v>
      </c>
      <c r="I102" s="9">
        <v>12012</v>
      </c>
      <c r="J102" s="9">
        <v>832</v>
      </c>
      <c r="K102" s="9">
        <v>374</v>
      </c>
      <c r="L102" s="9">
        <v>26</v>
      </c>
      <c r="M102" s="9"/>
      <c r="N102" s="9">
        <v>57</v>
      </c>
      <c r="O102" s="9">
        <v>1041</v>
      </c>
      <c r="P102" s="9">
        <v>38</v>
      </c>
      <c r="Q102" s="9">
        <v>20</v>
      </c>
      <c r="R102" s="9">
        <v>418</v>
      </c>
      <c r="S102" s="9">
        <v>20</v>
      </c>
      <c r="T102" s="9">
        <v>26</v>
      </c>
      <c r="U102" s="9">
        <v>103</v>
      </c>
      <c r="V102" s="9">
        <v>12384</v>
      </c>
      <c r="W102" s="9">
        <v>2558</v>
      </c>
      <c r="X102" s="9">
        <v>1518</v>
      </c>
      <c r="Y102" s="9">
        <v>31</v>
      </c>
      <c r="Z102" s="9"/>
      <c r="AA102" s="9"/>
      <c r="AB102" s="9"/>
      <c r="AC102" s="9"/>
      <c r="AD102" s="9"/>
      <c r="AE102" s="9"/>
      <c r="AF102" s="9"/>
      <c r="AG102" s="9">
        <v>3</v>
      </c>
      <c r="AH102" s="9">
        <v>150</v>
      </c>
      <c r="AI102" s="9"/>
      <c r="AJ102" s="9"/>
      <c r="AK102" s="9"/>
      <c r="AL102" s="4" t="s">
        <v>244</v>
      </c>
      <c r="AM102" s="4" t="s">
        <v>246</v>
      </c>
      <c r="AN102" s="4">
        <v>14</v>
      </c>
      <c r="AO102" s="4"/>
      <c r="AP102" s="4" t="s">
        <v>246</v>
      </c>
      <c r="AQ102" s="9">
        <v>3</v>
      </c>
      <c r="AR102" s="9">
        <v>18</v>
      </c>
      <c r="AS102" s="4" t="s">
        <v>245</v>
      </c>
      <c r="AT102" s="9">
        <v>4</v>
      </c>
      <c r="AU102" s="9"/>
      <c r="AV102" s="9"/>
      <c r="AW102" s="9">
        <v>4</v>
      </c>
      <c r="AX102" s="9">
        <v>3</v>
      </c>
      <c r="AY102" s="9"/>
      <c r="AZ102" s="9"/>
      <c r="BA102" s="9">
        <v>4</v>
      </c>
      <c r="BB102" s="9"/>
      <c r="BC102" s="9"/>
      <c r="BD102" s="9"/>
      <c r="BE102" s="9"/>
      <c r="BF102" s="9"/>
      <c r="BG102" s="9">
        <v>1</v>
      </c>
      <c r="BH102" s="4" t="s">
        <v>246</v>
      </c>
      <c r="BI102" s="4" t="s">
        <v>247</v>
      </c>
      <c r="BJ102" s="9">
        <v>11791</v>
      </c>
      <c r="BK102" s="9">
        <v>10</v>
      </c>
      <c r="BL102" s="9"/>
      <c r="BM102" s="9">
        <v>11115</v>
      </c>
      <c r="BN102" s="9">
        <v>11780</v>
      </c>
      <c r="BO102" s="9">
        <v>18</v>
      </c>
      <c r="BP102" s="9">
        <v>2902</v>
      </c>
      <c r="BQ102" s="9">
        <v>75</v>
      </c>
      <c r="BR102" s="9"/>
      <c r="BS102" s="9">
        <v>2827</v>
      </c>
      <c r="BT102" s="9">
        <v>2902</v>
      </c>
      <c r="BU102" s="9"/>
      <c r="BV102" s="9">
        <v>845</v>
      </c>
      <c r="BW102" s="9">
        <v>1</v>
      </c>
      <c r="BX102" s="9"/>
      <c r="BY102" s="9">
        <v>126</v>
      </c>
      <c r="BZ102" s="9">
        <v>161</v>
      </c>
      <c r="CA102" s="9"/>
      <c r="CB102" s="9"/>
      <c r="CC102" s="9"/>
      <c r="CD102" s="9"/>
      <c r="CE102" s="9"/>
      <c r="CF102" s="9"/>
      <c r="CG102" s="9"/>
      <c r="CH102" s="9">
        <v>372318</v>
      </c>
      <c r="CI102" s="9">
        <v>209105</v>
      </c>
      <c r="CJ102" s="9"/>
      <c r="CK102" s="9">
        <v>5956</v>
      </c>
      <c r="CL102" s="9">
        <v>5597</v>
      </c>
      <c r="CM102" s="9">
        <v>1518</v>
      </c>
      <c r="CN102" s="9">
        <v>249</v>
      </c>
      <c r="CO102" s="9">
        <v>1</v>
      </c>
      <c r="CP102" s="9"/>
      <c r="CQ102" s="9">
        <v>7</v>
      </c>
      <c r="CR102" s="9">
        <v>231</v>
      </c>
      <c r="CS102" s="9"/>
      <c r="CT102" s="9">
        <v>6</v>
      </c>
      <c r="CU102" s="9">
        <v>263</v>
      </c>
      <c r="CV102" s="4">
        <v>7</v>
      </c>
      <c r="CW102" s="4">
        <v>9.6999999999999993</v>
      </c>
      <c r="CX102" s="4" t="s">
        <v>244</v>
      </c>
      <c r="CY102" s="9"/>
      <c r="CZ102" s="9">
        <v>485797</v>
      </c>
      <c r="DA102" s="9">
        <v>299242</v>
      </c>
      <c r="DB102" s="9"/>
      <c r="DC102" s="9">
        <v>37583</v>
      </c>
      <c r="DD102" s="9">
        <v>28386</v>
      </c>
      <c r="DE102" s="9">
        <v>215078</v>
      </c>
      <c r="DF102" s="9">
        <v>1066086</v>
      </c>
      <c r="DG102" s="9">
        <v>176734</v>
      </c>
      <c r="DH102" s="9">
        <v>7320</v>
      </c>
      <c r="DI102" s="9"/>
      <c r="DJ102" s="9"/>
      <c r="DK102" s="9"/>
      <c r="DL102" s="9"/>
      <c r="DM102" s="9">
        <v>1500</v>
      </c>
      <c r="DN102" s="9">
        <v>58203</v>
      </c>
      <c r="DO102" s="9">
        <v>21178</v>
      </c>
      <c r="DP102" s="9">
        <v>780</v>
      </c>
      <c r="DQ102" s="9">
        <v>81661</v>
      </c>
      <c r="DR102" s="9">
        <v>265715</v>
      </c>
    </row>
    <row r="103" spans="1:122" x14ac:dyDescent="0.35">
      <c r="A103" s="4" t="s">
        <v>436</v>
      </c>
      <c r="B103" s="4">
        <v>109</v>
      </c>
      <c r="C103" s="4" t="s">
        <v>437</v>
      </c>
      <c r="D103" s="4" t="s">
        <v>323</v>
      </c>
      <c r="E103" s="4" t="s">
        <v>288</v>
      </c>
      <c r="F103" s="4" t="s">
        <v>252</v>
      </c>
      <c r="G103" s="9">
        <v>16804</v>
      </c>
      <c r="H103" s="9">
        <v>16880</v>
      </c>
      <c r="I103" s="9">
        <v>33684</v>
      </c>
      <c r="J103" s="9">
        <v>1906</v>
      </c>
      <c r="K103" s="9"/>
      <c r="L103" s="9">
        <v>5000</v>
      </c>
      <c r="M103" s="9"/>
      <c r="N103" s="9">
        <v>294</v>
      </c>
      <c r="O103" s="9">
        <v>3176</v>
      </c>
      <c r="P103" s="9">
        <v>88</v>
      </c>
      <c r="Q103" s="9">
        <v>0</v>
      </c>
      <c r="R103" s="9">
        <v>0</v>
      </c>
      <c r="S103" s="9">
        <v>0</v>
      </c>
      <c r="T103" s="9">
        <v>52</v>
      </c>
      <c r="U103" s="9">
        <v>346</v>
      </c>
      <c r="V103" s="9">
        <v>40627</v>
      </c>
      <c r="W103" s="9">
        <v>2821</v>
      </c>
      <c r="X103" s="9">
        <v>1946</v>
      </c>
      <c r="Y103" s="9">
        <v>164</v>
      </c>
      <c r="Z103" s="9"/>
      <c r="AA103" s="9"/>
      <c r="AB103" s="9"/>
      <c r="AC103" s="9"/>
      <c r="AD103" s="9">
        <v>0</v>
      </c>
      <c r="AE103" s="9">
        <v>0</v>
      </c>
      <c r="AF103" s="9">
        <v>0</v>
      </c>
      <c r="AG103" s="9">
        <v>8</v>
      </c>
      <c r="AH103" s="9"/>
      <c r="AI103" s="9">
        <v>1</v>
      </c>
      <c r="AJ103" s="9">
        <v>0</v>
      </c>
      <c r="AK103" s="9">
        <v>1</v>
      </c>
      <c r="AL103" s="4" t="s">
        <v>244</v>
      </c>
      <c r="AM103" s="4" t="s">
        <v>246</v>
      </c>
      <c r="AN103" s="4">
        <v>11</v>
      </c>
      <c r="AO103" s="4">
        <v>0</v>
      </c>
      <c r="AP103" s="4" t="s">
        <v>246</v>
      </c>
      <c r="AQ103" s="9">
        <v>2</v>
      </c>
      <c r="AR103" s="9">
        <v>14</v>
      </c>
      <c r="AS103" s="4" t="s">
        <v>245</v>
      </c>
      <c r="AT103" s="9">
        <v>1</v>
      </c>
      <c r="AU103" s="9">
        <v>2</v>
      </c>
      <c r="AV103" s="9">
        <v>4</v>
      </c>
      <c r="AW103" s="9">
        <v>7</v>
      </c>
      <c r="AX103" s="9">
        <v>4</v>
      </c>
      <c r="AY103" s="9">
        <v>0</v>
      </c>
      <c r="AZ103" s="9">
        <v>0</v>
      </c>
      <c r="BA103" s="9">
        <v>7</v>
      </c>
      <c r="BB103" s="9">
        <v>0</v>
      </c>
      <c r="BC103" s="9">
        <v>2</v>
      </c>
      <c r="BD103" s="9">
        <v>0</v>
      </c>
      <c r="BE103" s="9">
        <v>0</v>
      </c>
      <c r="BF103" s="9">
        <v>0</v>
      </c>
      <c r="BG103" s="9">
        <v>0</v>
      </c>
      <c r="BH103" s="4" t="s">
        <v>244</v>
      </c>
      <c r="BI103" s="4" t="s">
        <v>247</v>
      </c>
      <c r="BJ103" s="9">
        <v>29000</v>
      </c>
      <c r="BK103" s="9">
        <v>342</v>
      </c>
      <c r="BL103" s="9"/>
      <c r="BM103" s="9">
        <v>21400</v>
      </c>
      <c r="BN103" s="9">
        <v>16700</v>
      </c>
      <c r="BO103" s="9"/>
      <c r="BP103" s="9"/>
      <c r="BQ103" s="9"/>
      <c r="BR103" s="9"/>
      <c r="BS103" s="9"/>
      <c r="BT103" s="9"/>
      <c r="BU103" s="9"/>
      <c r="BV103" s="9">
        <v>865</v>
      </c>
      <c r="BW103" s="9"/>
      <c r="BX103" s="9"/>
      <c r="BY103" s="9"/>
      <c r="BZ103" s="9"/>
      <c r="CA103" s="9"/>
      <c r="CB103" s="9">
        <v>389</v>
      </c>
      <c r="CC103" s="9"/>
      <c r="CD103" s="9"/>
      <c r="CE103" s="9">
        <v>389</v>
      </c>
      <c r="CF103" s="9">
        <v>389</v>
      </c>
      <c r="CG103" s="9"/>
      <c r="CH103" s="9">
        <v>170000</v>
      </c>
      <c r="CI103" s="9"/>
      <c r="CJ103" s="9"/>
      <c r="CK103" s="9">
        <v>41500</v>
      </c>
      <c r="CL103" s="9">
        <v>38800</v>
      </c>
      <c r="CM103" s="9">
        <v>107</v>
      </c>
      <c r="CN103" s="9"/>
      <c r="CO103" s="9"/>
      <c r="CP103" s="9"/>
      <c r="CQ103" s="9"/>
      <c r="CR103" s="9"/>
      <c r="CS103" s="9"/>
      <c r="CT103" s="9"/>
      <c r="CU103" s="9"/>
      <c r="CV103" s="4">
        <v>13.2</v>
      </c>
      <c r="CW103" s="4">
        <v>14.2</v>
      </c>
      <c r="CX103" s="4" t="s">
        <v>246</v>
      </c>
      <c r="CY103" s="9">
        <v>180</v>
      </c>
      <c r="CZ103" s="9">
        <v>701023</v>
      </c>
      <c r="DA103" s="9">
        <v>409087</v>
      </c>
      <c r="DB103" s="9">
        <v>100</v>
      </c>
      <c r="DC103" s="9">
        <v>182648</v>
      </c>
      <c r="DD103" s="9">
        <v>9528</v>
      </c>
      <c r="DE103" s="9">
        <v>159432</v>
      </c>
      <c r="DF103" s="9">
        <v>1461818</v>
      </c>
      <c r="DG103" s="9">
        <v>421642</v>
      </c>
      <c r="DH103" s="9"/>
      <c r="DI103" s="9"/>
      <c r="DJ103" s="9">
        <v>5820</v>
      </c>
      <c r="DK103" s="9"/>
      <c r="DL103" s="9"/>
      <c r="DM103" s="9"/>
      <c r="DN103" s="9">
        <v>133009</v>
      </c>
      <c r="DO103" s="9">
        <v>52758</v>
      </c>
      <c r="DP103" s="9">
        <v>8573</v>
      </c>
      <c r="DQ103" s="9">
        <v>194340</v>
      </c>
      <c r="DR103" s="9">
        <v>621802</v>
      </c>
    </row>
    <row r="104" spans="1:122" x14ac:dyDescent="0.35">
      <c r="A104" s="4" t="s">
        <v>438</v>
      </c>
      <c r="B104" s="4">
        <v>177</v>
      </c>
      <c r="C104" s="4" t="s">
        <v>364</v>
      </c>
      <c r="D104" s="4" t="s">
        <v>365</v>
      </c>
      <c r="E104" s="4" t="s">
        <v>242</v>
      </c>
      <c r="F104" s="4" t="s">
        <v>243</v>
      </c>
      <c r="G104" s="9">
        <v>6236</v>
      </c>
      <c r="H104" s="9">
        <v>2034</v>
      </c>
      <c r="I104" s="9">
        <v>8270</v>
      </c>
      <c r="J104" s="9">
        <v>545</v>
      </c>
      <c r="K104" s="9">
        <v>190</v>
      </c>
      <c r="L104" s="9"/>
      <c r="M104" s="9"/>
      <c r="N104" s="9">
        <v>50</v>
      </c>
      <c r="O104" s="9">
        <v>845</v>
      </c>
      <c r="P104" s="9">
        <v>11</v>
      </c>
      <c r="Q104" s="9">
        <v>1</v>
      </c>
      <c r="R104" s="9">
        <v>11</v>
      </c>
      <c r="S104" s="9">
        <v>0</v>
      </c>
      <c r="T104" s="9">
        <v>1</v>
      </c>
      <c r="U104" s="9">
        <v>52</v>
      </c>
      <c r="V104" s="9">
        <v>7144</v>
      </c>
      <c r="W104" s="9">
        <v>761</v>
      </c>
      <c r="X104" s="9">
        <v>1305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4" t="s">
        <v>244</v>
      </c>
      <c r="AM104" s="4" t="s">
        <v>246</v>
      </c>
      <c r="AN104" s="4">
        <v>10</v>
      </c>
      <c r="AO104" s="4">
        <v>0</v>
      </c>
      <c r="AP104" s="4" t="s">
        <v>246</v>
      </c>
      <c r="AQ104" s="9">
        <v>3</v>
      </c>
      <c r="AR104" s="9">
        <v>21</v>
      </c>
      <c r="AS104" s="4" t="s">
        <v>245</v>
      </c>
      <c r="AT104" s="9">
        <v>4</v>
      </c>
      <c r="AU104" s="9">
        <v>0</v>
      </c>
      <c r="AV104" s="9">
        <v>0</v>
      </c>
      <c r="AW104" s="9">
        <v>4</v>
      </c>
      <c r="AX104" s="9">
        <v>1</v>
      </c>
      <c r="AY104" s="9">
        <v>0</v>
      </c>
      <c r="AZ104" s="9">
        <v>0</v>
      </c>
      <c r="BA104" s="9">
        <v>4</v>
      </c>
      <c r="BB104" s="9">
        <v>0</v>
      </c>
      <c r="BC104" s="9">
        <v>0</v>
      </c>
      <c r="BD104" s="9">
        <v>0</v>
      </c>
      <c r="BE104" s="9">
        <v>4</v>
      </c>
      <c r="BF104" s="9">
        <v>0</v>
      </c>
      <c r="BG104" s="9">
        <v>0</v>
      </c>
      <c r="BH104" s="4" t="s">
        <v>246</v>
      </c>
      <c r="BI104" s="4" t="s">
        <v>247</v>
      </c>
      <c r="BJ104" s="9">
        <v>12000</v>
      </c>
      <c r="BK104" s="9">
        <v>24</v>
      </c>
      <c r="BL104" s="9">
        <v>0</v>
      </c>
      <c r="BM104" s="9">
        <v>8537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119162</v>
      </c>
      <c r="CI104" s="9">
        <v>845</v>
      </c>
      <c r="CJ104" s="9">
        <v>0</v>
      </c>
      <c r="CK104" s="9">
        <v>4549</v>
      </c>
      <c r="CL104" s="9">
        <v>4638</v>
      </c>
      <c r="CM104" s="9">
        <v>0</v>
      </c>
      <c r="CN104" s="9">
        <v>587</v>
      </c>
      <c r="CO104" s="9">
        <v>37</v>
      </c>
      <c r="CP104" s="9">
        <v>0</v>
      </c>
      <c r="CQ104" s="9">
        <v>0</v>
      </c>
      <c r="CR104" s="9">
        <v>37</v>
      </c>
      <c r="CS104" s="9">
        <v>0</v>
      </c>
      <c r="CT104" s="9">
        <v>25</v>
      </c>
      <c r="CU104" s="9">
        <v>5</v>
      </c>
      <c r="CV104" s="4">
        <v>5</v>
      </c>
      <c r="CW104" s="4">
        <v>5.7</v>
      </c>
      <c r="CX104" s="4" t="s">
        <v>244</v>
      </c>
      <c r="CY104" s="9">
        <v>0</v>
      </c>
      <c r="CZ104" s="9">
        <v>307567</v>
      </c>
      <c r="DA104" s="9">
        <v>130541</v>
      </c>
      <c r="DB104" s="9">
        <v>0</v>
      </c>
      <c r="DC104" s="9">
        <v>33242</v>
      </c>
      <c r="DD104" s="9">
        <v>5157</v>
      </c>
      <c r="DE104" s="9">
        <v>100407</v>
      </c>
      <c r="DF104" s="9">
        <v>576914</v>
      </c>
      <c r="DG104" s="9">
        <v>144542</v>
      </c>
      <c r="DH104" s="9">
        <v>0</v>
      </c>
      <c r="DI104" s="9">
        <v>60000</v>
      </c>
      <c r="DJ104" s="9">
        <v>200190</v>
      </c>
      <c r="DK104" s="9">
        <v>0</v>
      </c>
      <c r="DL104" s="9">
        <v>0</v>
      </c>
      <c r="DM104" s="9">
        <v>0</v>
      </c>
      <c r="DN104" s="9">
        <v>43885</v>
      </c>
      <c r="DO104" s="9">
        <v>52623</v>
      </c>
      <c r="DP104" s="9">
        <v>0</v>
      </c>
      <c r="DQ104" s="9">
        <v>96508</v>
      </c>
      <c r="DR104" s="9">
        <v>501240</v>
      </c>
    </row>
    <row r="105" spans="1:122" x14ac:dyDescent="0.35">
      <c r="A105" s="4" t="s">
        <v>439</v>
      </c>
      <c r="B105" s="4">
        <v>104</v>
      </c>
      <c r="C105" s="4" t="s">
        <v>373</v>
      </c>
      <c r="D105" s="4" t="s">
        <v>251</v>
      </c>
      <c r="E105" s="4" t="s">
        <v>288</v>
      </c>
      <c r="F105" s="4" t="s">
        <v>252</v>
      </c>
      <c r="G105" s="9">
        <v>25941</v>
      </c>
      <c r="H105" s="9">
        <v>73730</v>
      </c>
      <c r="I105" s="9">
        <v>99671</v>
      </c>
      <c r="J105" s="9">
        <v>3081</v>
      </c>
      <c r="K105" s="9"/>
      <c r="L105" s="9"/>
      <c r="M105" s="9"/>
      <c r="N105" s="9">
        <v>195</v>
      </c>
      <c r="O105" s="9">
        <v>3177</v>
      </c>
      <c r="P105" s="9">
        <v>140</v>
      </c>
      <c r="Q105" s="9">
        <v>142</v>
      </c>
      <c r="R105" s="9">
        <v>2277</v>
      </c>
      <c r="S105" s="9">
        <v>123</v>
      </c>
      <c r="T105" s="9">
        <v>20</v>
      </c>
      <c r="U105" s="9">
        <v>357</v>
      </c>
      <c r="V105" s="9"/>
      <c r="W105" s="9">
        <v>9178</v>
      </c>
      <c r="X105" s="9">
        <v>6212</v>
      </c>
      <c r="Y105" s="9">
        <v>232</v>
      </c>
      <c r="Z105" s="9"/>
      <c r="AA105" s="9"/>
      <c r="AB105" s="9"/>
      <c r="AC105" s="9"/>
      <c r="AD105" s="9">
        <v>3404</v>
      </c>
      <c r="AE105" s="9">
        <v>26</v>
      </c>
      <c r="AF105" s="9">
        <v>2537</v>
      </c>
      <c r="AG105" s="9"/>
      <c r="AH105" s="9"/>
      <c r="AI105" s="9"/>
      <c r="AJ105" s="9">
        <v>8</v>
      </c>
      <c r="AK105" s="9"/>
      <c r="AL105" s="4" t="s">
        <v>244</v>
      </c>
      <c r="AM105" s="4" t="s">
        <v>244</v>
      </c>
      <c r="AN105" s="4">
        <v>11</v>
      </c>
      <c r="AO105" s="4">
        <v>5</v>
      </c>
      <c r="AP105" s="4" t="s">
        <v>246</v>
      </c>
      <c r="AQ105" s="9">
        <v>52</v>
      </c>
      <c r="AR105" s="9">
        <v>114</v>
      </c>
      <c r="AS105" s="4" t="s">
        <v>245</v>
      </c>
      <c r="AT105" s="9">
        <v>5</v>
      </c>
      <c r="AU105" s="9">
        <v>1</v>
      </c>
      <c r="AV105" s="9">
        <v>0</v>
      </c>
      <c r="AW105" s="9">
        <v>6</v>
      </c>
      <c r="AX105" s="9">
        <v>6</v>
      </c>
      <c r="AY105" s="9">
        <v>2</v>
      </c>
      <c r="AZ105" s="9">
        <v>0</v>
      </c>
      <c r="BA105" s="9">
        <v>8</v>
      </c>
      <c r="BB105" s="9">
        <v>2</v>
      </c>
      <c r="BC105" s="9">
        <v>2</v>
      </c>
      <c r="BD105" s="9"/>
      <c r="BE105" s="9">
        <v>1</v>
      </c>
      <c r="BF105" s="9"/>
      <c r="BG105" s="9">
        <v>1</v>
      </c>
      <c r="BH105" s="4" t="s">
        <v>244</v>
      </c>
      <c r="BI105" s="4" t="s">
        <v>247</v>
      </c>
      <c r="BJ105" s="9"/>
      <c r="BK105" s="9"/>
      <c r="BL105" s="9"/>
      <c r="BM105" s="9"/>
      <c r="BN105" s="9"/>
      <c r="BO105" s="9"/>
      <c r="BP105" s="9">
        <v>5865</v>
      </c>
      <c r="BQ105" s="9">
        <v>75</v>
      </c>
      <c r="BR105" s="9">
        <v>2</v>
      </c>
      <c r="BS105" s="9">
        <v>5865</v>
      </c>
      <c r="BT105" s="9">
        <v>5865</v>
      </c>
      <c r="BU105" s="9">
        <v>0</v>
      </c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>
        <v>82</v>
      </c>
      <c r="CU105" s="9">
        <v>141</v>
      </c>
      <c r="CV105" s="4">
        <v>11</v>
      </c>
      <c r="CW105" s="4">
        <v>16</v>
      </c>
      <c r="CX105" s="4" t="s">
        <v>244</v>
      </c>
      <c r="CY105" s="9"/>
      <c r="CZ105" s="9">
        <v>772097</v>
      </c>
      <c r="DA105" s="9">
        <v>682298</v>
      </c>
      <c r="DB105" s="9">
        <v>31359</v>
      </c>
      <c r="DC105" s="9">
        <v>74123</v>
      </c>
      <c r="DD105" s="9">
        <v>53068</v>
      </c>
      <c r="DE105" s="9">
        <v>150739</v>
      </c>
      <c r="DF105" s="9">
        <v>1763684</v>
      </c>
      <c r="DG105" s="9">
        <v>310218</v>
      </c>
      <c r="DH105" s="9">
        <v>18268</v>
      </c>
      <c r="DI105" s="9"/>
      <c r="DJ105" s="9">
        <v>49184</v>
      </c>
      <c r="DK105" s="9"/>
      <c r="DL105" s="9">
        <v>206269</v>
      </c>
      <c r="DM105" s="9"/>
      <c r="DN105" s="9">
        <v>209252</v>
      </c>
      <c r="DO105" s="9">
        <v>65181</v>
      </c>
      <c r="DP105" s="9">
        <v>14424</v>
      </c>
      <c r="DQ105" s="9">
        <v>288857</v>
      </c>
      <c r="DR105" s="9">
        <v>872796</v>
      </c>
    </row>
    <row r="106" spans="1:122" x14ac:dyDescent="0.35">
      <c r="A106" s="4" t="s">
        <v>440</v>
      </c>
      <c r="B106" s="4">
        <v>105</v>
      </c>
      <c r="C106" s="4" t="s">
        <v>441</v>
      </c>
      <c r="D106" s="4" t="s">
        <v>251</v>
      </c>
      <c r="E106" s="4" t="s">
        <v>261</v>
      </c>
      <c r="F106" s="4" t="s">
        <v>243</v>
      </c>
      <c r="G106" s="9">
        <v>72809</v>
      </c>
      <c r="H106" s="9">
        <v>12086</v>
      </c>
      <c r="I106" s="9">
        <v>84895</v>
      </c>
      <c r="J106" s="9">
        <v>2000</v>
      </c>
      <c r="K106" s="9">
        <v>123</v>
      </c>
      <c r="L106" s="9">
        <v>60</v>
      </c>
      <c r="M106" s="9">
        <v>0</v>
      </c>
      <c r="N106" s="9">
        <v>445</v>
      </c>
      <c r="O106" s="9">
        <v>6600</v>
      </c>
      <c r="P106" s="9">
        <v>20</v>
      </c>
      <c r="Q106" s="9">
        <v>3</v>
      </c>
      <c r="R106" s="9">
        <v>150</v>
      </c>
      <c r="S106" s="9">
        <v>3</v>
      </c>
      <c r="T106" s="9">
        <v>15</v>
      </c>
      <c r="U106" s="9">
        <v>463</v>
      </c>
      <c r="V106" s="9">
        <v>323444</v>
      </c>
      <c r="W106" s="9">
        <v>10600</v>
      </c>
      <c r="X106" s="9">
        <v>10278</v>
      </c>
      <c r="Y106" s="9">
        <v>310</v>
      </c>
      <c r="Z106" s="9"/>
      <c r="AA106" s="9"/>
      <c r="AB106" s="9"/>
      <c r="AC106" s="9"/>
      <c r="AD106" s="9"/>
      <c r="AE106" s="9">
        <v>15</v>
      </c>
      <c r="AF106" s="9">
        <v>185</v>
      </c>
      <c r="AG106" s="9">
        <v>4</v>
      </c>
      <c r="AH106" s="9">
        <v>22475</v>
      </c>
      <c r="AI106" s="9">
        <v>0</v>
      </c>
      <c r="AJ106" s="9">
        <v>0</v>
      </c>
      <c r="AK106" s="9">
        <v>0</v>
      </c>
      <c r="AL106" s="4" t="s">
        <v>244</v>
      </c>
      <c r="AM106" s="4" t="s">
        <v>244</v>
      </c>
      <c r="AN106" s="4">
        <v>18</v>
      </c>
      <c r="AO106" s="4">
        <v>7</v>
      </c>
      <c r="AP106" s="4" t="s">
        <v>246</v>
      </c>
      <c r="AQ106" s="9">
        <v>2</v>
      </c>
      <c r="AR106" s="9">
        <v>14</v>
      </c>
      <c r="AS106" s="4" t="s">
        <v>245</v>
      </c>
      <c r="AT106" s="9">
        <v>2</v>
      </c>
      <c r="AU106" s="9">
        <v>0</v>
      </c>
      <c r="AV106" s="9">
        <v>0</v>
      </c>
      <c r="AW106" s="9">
        <v>2</v>
      </c>
      <c r="AX106" s="9">
        <v>2</v>
      </c>
      <c r="AY106" s="9">
        <v>0</v>
      </c>
      <c r="AZ106" s="9">
        <v>0</v>
      </c>
      <c r="BA106" s="9">
        <v>2</v>
      </c>
      <c r="BB106" s="9">
        <v>1</v>
      </c>
      <c r="BC106" s="9">
        <v>1</v>
      </c>
      <c r="BD106" s="9"/>
      <c r="BE106" s="9">
        <v>2</v>
      </c>
      <c r="BF106" s="9">
        <v>1</v>
      </c>
      <c r="BG106" s="9"/>
      <c r="BH106" s="4" t="s">
        <v>244</v>
      </c>
      <c r="BI106" s="4" t="s">
        <v>247</v>
      </c>
      <c r="BJ106" s="9">
        <v>9472</v>
      </c>
      <c r="BK106" s="9">
        <v>176</v>
      </c>
      <c r="BL106" s="9">
        <v>0</v>
      </c>
      <c r="BM106" s="9">
        <v>9472</v>
      </c>
      <c r="BN106" s="9">
        <v>9472</v>
      </c>
      <c r="BO106" s="9">
        <v>3912</v>
      </c>
      <c r="BP106" s="9">
        <v>208</v>
      </c>
      <c r="BQ106" s="9">
        <v>9</v>
      </c>
      <c r="BR106" s="9">
        <v>0</v>
      </c>
      <c r="BS106" s="9">
        <v>208</v>
      </c>
      <c r="BT106" s="9">
        <v>208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20563</v>
      </c>
      <c r="CI106" s="9">
        <v>0</v>
      </c>
      <c r="CJ106" s="9">
        <v>0</v>
      </c>
      <c r="CK106" s="9">
        <v>20563</v>
      </c>
      <c r="CL106" s="9">
        <v>20563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/>
      <c r="CU106" s="9">
        <v>0</v>
      </c>
      <c r="CV106" s="4">
        <v>15.7</v>
      </c>
      <c r="CW106" s="4">
        <v>25.2</v>
      </c>
      <c r="CX106" s="4" t="s">
        <v>244</v>
      </c>
      <c r="CY106" s="9"/>
      <c r="CZ106" s="9">
        <v>1325618</v>
      </c>
      <c r="DA106" s="9">
        <v>2008521</v>
      </c>
      <c r="DB106" s="9">
        <v>34735</v>
      </c>
      <c r="DC106" s="9">
        <v>48006</v>
      </c>
      <c r="DD106" s="9">
        <v>19210</v>
      </c>
      <c r="DE106" s="9">
        <v>737210</v>
      </c>
      <c r="DF106" s="9">
        <v>4173300</v>
      </c>
      <c r="DG106" s="9">
        <v>806395</v>
      </c>
      <c r="DH106" s="9">
        <v>1754879</v>
      </c>
      <c r="DI106" s="9">
        <v>50000</v>
      </c>
      <c r="DJ106" s="9"/>
      <c r="DK106" s="9">
        <v>75973</v>
      </c>
      <c r="DL106" s="9"/>
      <c r="DM106" s="9"/>
      <c r="DN106" s="9">
        <v>874490</v>
      </c>
      <c r="DO106" s="9">
        <v>702515</v>
      </c>
      <c r="DP106" s="9">
        <v>260727</v>
      </c>
      <c r="DQ106" s="9">
        <v>1837732</v>
      </c>
      <c r="DR106" s="9">
        <v>4524979</v>
      </c>
    </row>
    <row r="107" spans="1:122" x14ac:dyDescent="0.35">
      <c r="A107" s="4" t="s">
        <v>442</v>
      </c>
      <c r="B107" s="4">
        <v>186</v>
      </c>
      <c r="C107" s="4" t="s">
        <v>443</v>
      </c>
      <c r="D107" s="4" t="s">
        <v>260</v>
      </c>
      <c r="E107" s="4" t="s">
        <v>242</v>
      </c>
      <c r="F107" s="4" t="s">
        <v>252</v>
      </c>
      <c r="G107" s="9">
        <v>4889</v>
      </c>
      <c r="H107" s="9">
        <v>2168</v>
      </c>
      <c r="I107" s="9">
        <v>7057</v>
      </c>
      <c r="J107" s="9">
        <v>1903</v>
      </c>
      <c r="K107" s="9">
        <v>178</v>
      </c>
      <c r="L107" s="9">
        <v>136</v>
      </c>
      <c r="M107" s="9">
        <v>2070</v>
      </c>
      <c r="N107" s="9">
        <v>133</v>
      </c>
      <c r="O107" s="9">
        <v>2385</v>
      </c>
      <c r="P107" s="9">
        <v>79</v>
      </c>
      <c r="Q107" s="9">
        <v>52</v>
      </c>
      <c r="R107" s="9">
        <v>830</v>
      </c>
      <c r="S107" s="9">
        <v>28</v>
      </c>
      <c r="T107" s="9">
        <v>22</v>
      </c>
      <c r="U107" s="9">
        <v>207</v>
      </c>
      <c r="V107" s="9">
        <v>18303</v>
      </c>
      <c r="W107" s="9">
        <v>1095</v>
      </c>
      <c r="X107" s="9">
        <v>1040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9</v>
      </c>
      <c r="AI107" s="9">
        <v>0</v>
      </c>
      <c r="AJ107" s="9">
        <v>0</v>
      </c>
      <c r="AK107" s="9">
        <v>0</v>
      </c>
      <c r="AL107" s="4" t="s">
        <v>244</v>
      </c>
      <c r="AM107" s="4" t="s">
        <v>244</v>
      </c>
      <c r="AN107" s="4">
        <v>10</v>
      </c>
      <c r="AO107" s="4">
        <v>5</v>
      </c>
      <c r="AP107" s="4" t="s">
        <v>244</v>
      </c>
      <c r="AQ107" s="9"/>
      <c r="AR107" s="9"/>
      <c r="AS107" s="4" t="s">
        <v>245</v>
      </c>
      <c r="AT107" s="9">
        <v>1</v>
      </c>
      <c r="AU107" s="9">
        <v>3</v>
      </c>
      <c r="AV107" s="9">
        <v>0</v>
      </c>
      <c r="AW107" s="9">
        <v>4</v>
      </c>
      <c r="AX107" s="9">
        <v>4</v>
      </c>
      <c r="AY107" s="9">
        <v>0</v>
      </c>
      <c r="AZ107" s="9">
        <v>0</v>
      </c>
      <c r="BA107" s="9">
        <v>4</v>
      </c>
      <c r="BB107" s="9">
        <v>0</v>
      </c>
      <c r="BC107" s="9">
        <v>0</v>
      </c>
      <c r="BD107" s="9">
        <v>0</v>
      </c>
      <c r="BE107" s="9">
        <v>2</v>
      </c>
      <c r="BF107" s="9">
        <v>0</v>
      </c>
      <c r="BG107" s="9">
        <v>0</v>
      </c>
      <c r="BH107" s="4" t="s">
        <v>244</v>
      </c>
      <c r="BI107" s="4" t="s">
        <v>247</v>
      </c>
      <c r="BJ107" s="9">
        <v>22093</v>
      </c>
      <c r="BK107" s="9">
        <v>80</v>
      </c>
      <c r="BL107" s="9">
        <v>11</v>
      </c>
      <c r="BM107" s="9">
        <v>15861</v>
      </c>
      <c r="BN107" s="9">
        <v>7327</v>
      </c>
      <c r="BO107" s="9">
        <v>0</v>
      </c>
      <c r="BP107" s="9">
        <v>2044</v>
      </c>
      <c r="BQ107" s="9">
        <v>45</v>
      </c>
      <c r="BR107" s="9">
        <v>0</v>
      </c>
      <c r="BS107" s="9">
        <v>1908</v>
      </c>
      <c r="BT107" s="9">
        <v>1523</v>
      </c>
      <c r="BU107" s="9">
        <v>0</v>
      </c>
      <c r="BV107" s="9">
        <v>675</v>
      </c>
      <c r="BW107" s="9">
        <v>0</v>
      </c>
      <c r="BX107" s="9">
        <v>0</v>
      </c>
      <c r="BY107" s="9">
        <v>675</v>
      </c>
      <c r="BZ107" s="9">
        <v>558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250000</v>
      </c>
      <c r="CI107" s="9">
        <v>50046</v>
      </c>
      <c r="CJ107" s="9">
        <v>0</v>
      </c>
      <c r="CK107" s="9">
        <v>31163</v>
      </c>
      <c r="CL107" s="9">
        <v>35524</v>
      </c>
      <c r="CM107" s="9">
        <v>0</v>
      </c>
      <c r="CN107" s="9">
        <v>864</v>
      </c>
      <c r="CO107" s="9">
        <v>0</v>
      </c>
      <c r="CP107" s="9">
        <v>0</v>
      </c>
      <c r="CQ107" s="9">
        <v>522</v>
      </c>
      <c r="CR107" s="9">
        <v>223</v>
      </c>
      <c r="CS107" s="9">
        <v>0</v>
      </c>
      <c r="CT107" s="9">
        <v>38</v>
      </c>
      <c r="CU107" s="9">
        <v>1</v>
      </c>
      <c r="CV107" s="8" t="s">
        <v>526</v>
      </c>
      <c r="CW107" s="8" t="s">
        <v>526</v>
      </c>
      <c r="CX107" s="4" t="s">
        <v>244</v>
      </c>
      <c r="CY107" s="9">
        <v>0</v>
      </c>
      <c r="CZ107" s="9">
        <v>208233</v>
      </c>
      <c r="DA107" s="9">
        <v>220320</v>
      </c>
      <c r="DB107" s="9">
        <v>0</v>
      </c>
      <c r="DC107" s="9">
        <v>29757</v>
      </c>
      <c r="DD107" s="9">
        <v>2000</v>
      </c>
      <c r="DE107" s="9">
        <v>16270</v>
      </c>
      <c r="DF107" s="9">
        <v>476580</v>
      </c>
      <c r="DG107" s="9">
        <v>128534</v>
      </c>
      <c r="DH107" s="9">
        <v>2960</v>
      </c>
      <c r="DI107" s="9">
        <v>0</v>
      </c>
      <c r="DJ107" s="9">
        <v>7956</v>
      </c>
      <c r="DK107" s="9">
        <v>21815</v>
      </c>
      <c r="DL107" s="9"/>
      <c r="DM107" s="9">
        <v>0</v>
      </c>
      <c r="DN107" s="9">
        <v>25590</v>
      </c>
      <c r="DO107" s="9">
        <v>8518</v>
      </c>
      <c r="DP107" s="9">
        <v>0</v>
      </c>
      <c r="DQ107" s="9">
        <v>34108</v>
      </c>
      <c r="DR107" s="9">
        <v>195373</v>
      </c>
    </row>
    <row r="108" spans="1:122" x14ac:dyDescent="0.35">
      <c r="A108" s="4" t="s">
        <v>444</v>
      </c>
      <c r="B108" s="4">
        <v>106</v>
      </c>
      <c r="C108" s="4" t="s">
        <v>445</v>
      </c>
      <c r="D108" s="4" t="s">
        <v>241</v>
      </c>
      <c r="E108" s="4" t="s">
        <v>242</v>
      </c>
      <c r="F108" s="4" t="s">
        <v>243</v>
      </c>
      <c r="G108" s="9">
        <v>5069</v>
      </c>
      <c r="H108" s="9">
        <v>3186</v>
      </c>
      <c r="I108" s="9">
        <v>8255</v>
      </c>
      <c r="J108" s="9">
        <v>1402</v>
      </c>
      <c r="K108" s="9">
        <v>3350</v>
      </c>
      <c r="L108" s="9">
        <v>5100</v>
      </c>
      <c r="M108" s="9">
        <v>3722</v>
      </c>
      <c r="N108" s="9">
        <v>423</v>
      </c>
      <c r="O108" s="9">
        <v>5763</v>
      </c>
      <c r="P108" s="9">
        <v>52</v>
      </c>
      <c r="Q108" s="9">
        <v>94</v>
      </c>
      <c r="R108" s="9">
        <v>2018</v>
      </c>
      <c r="S108" s="9">
        <v>51</v>
      </c>
      <c r="T108" s="9">
        <v>56</v>
      </c>
      <c r="U108" s="9">
        <v>573</v>
      </c>
      <c r="V108" s="9"/>
      <c r="W108" s="9">
        <v>3092</v>
      </c>
      <c r="X108" s="9">
        <v>2043</v>
      </c>
      <c r="Y108" s="9"/>
      <c r="Z108" s="9"/>
      <c r="AA108" s="9"/>
      <c r="AB108" s="9"/>
      <c r="AC108" s="9"/>
      <c r="AD108" s="9"/>
      <c r="AE108" s="9">
        <v>1</v>
      </c>
      <c r="AF108" s="9">
        <v>757</v>
      </c>
      <c r="AG108" s="9"/>
      <c r="AH108" s="9"/>
      <c r="AI108" s="9"/>
      <c r="AJ108" s="9"/>
      <c r="AK108" s="9"/>
      <c r="AL108" s="4" t="s">
        <v>244</v>
      </c>
      <c r="AM108" s="4" t="s">
        <v>244</v>
      </c>
      <c r="AN108" s="4">
        <v>7</v>
      </c>
      <c r="AO108" s="4">
        <v>3</v>
      </c>
      <c r="AP108" s="4" t="s">
        <v>246</v>
      </c>
      <c r="AQ108" s="9">
        <v>5</v>
      </c>
      <c r="AR108" s="9">
        <v>30</v>
      </c>
      <c r="AS108" s="4" t="s">
        <v>245</v>
      </c>
      <c r="AT108" s="9">
        <v>10</v>
      </c>
      <c r="AU108" s="9">
        <v>1</v>
      </c>
      <c r="AV108" s="9">
        <v>5</v>
      </c>
      <c r="AW108" s="9">
        <v>16</v>
      </c>
      <c r="AX108" s="9"/>
      <c r="AY108" s="9"/>
      <c r="AZ108" s="9"/>
      <c r="BA108" s="9">
        <v>16</v>
      </c>
      <c r="BB108" s="9"/>
      <c r="BC108" s="9">
        <v>2</v>
      </c>
      <c r="BD108" s="9"/>
      <c r="BE108" s="9"/>
      <c r="BF108" s="9"/>
      <c r="BG108" s="9">
        <v>1</v>
      </c>
      <c r="BH108" s="4" t="s">
        <v>244</v>
      </c>
      <c r="BI108" s="4" t="s">
        <v>247</v>
      </c>
      <c r="BJ108" s="9">
        <v>30386</v>
      </c>
      <c r="BK108" s="9">
        <v>23</v>
      </c>
      <c r="BL108" s="9"/>
      <c r="BM108" s="9">
        <v>25560</v>
      </c>
      <c r="BN108" s="9">
        <v>21699</v>
      </c>
      <c r="BO108" s="9"/>
      <c r="BP108" s="9">
        <v>412</v>
      </c>
      <c r="BQ108" s="9"/>
      <c r="BR108" s="9"/>
      <c r="BS108" s="9">
        <v>397</v>
      </c>
      <c r="BT108" s="9">
        <v>397</v>
      </c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>
        <v>42686</v>
      </c>
      <c r="CI108" s="9">
        <v>125</v>
      </c>
      <c r="CJ108" s="9"/>
      <c r="CK108" s="9">
        <v>23593</v>
      </c>
      <c r="CL108" s="9">
        <v>24393</v>
      </c>
      <c r="CM108" s="9"/>
      <c r="CN108" s="9">
        <v>51</v>
      </c>
      <c r="CO108" s="9"/>
      <c r="CP108" s="9"/>
      <c r="CQ108" s="9"/>
      <c r="CR108" s="9"/>
      <c r="CS108" s="9"/>
      <c r="CT108" s="9"/>
      <c r="CU108" s="9"/>
      <c r="CV108" s="4">
        <v>7</v>
      </c>
      <c r="CW108" s="4">
        <v>11.7</v>
      </c>
      <c r="CX108" s="4" t="s">
        <v>246</v>
      </c>
      <c r="CY108" s="9">
        <v>1146</v>
      </c>
      <c r="CZ108" s="9">
        <v>475437</v>
      </c>
      <c r="DA108" s="9">
        <v>102249</v>
      </c>
      <c r="DB108" s="9">
        <v>0</v>
      </c>
      <c r="DC108" s="9">
        <v>1195</v>
      </c>
      <c r="DD108" s="9">
        <v>8806</v>
      </c>
      <c r="DE108" s="9">
        <v>160484</v>
      </c>
      <c r="DF108" s="9">
        <v>748171</v>
      </c>
      <c r="DG108" s="9">
        <v>206489</v>
      </c>
      <c r="DH108" s="9">
        <v>94570</v>
      </c>
      <c r="DI108" s="9">
        <v>128800</v>
      </c>
      <c r="DJ108" s="9">
        <v>35210</v>
      </c>
      <c r="DK108" s="9">
        <v>79915</v>
      </c>
      <c r="DL108" s="9"/>
      <c r="DM108" s="9">
        <v>2000</v>
      </c>
      <c r="DN108" s="9">
        <v>19916</v>
      </c>
      <c r="DO108" s="9">
        <v>71634</v>
      </c>
      <c r="DP108" s="9">
        <v>1564</v>
      </c>
      <c r="DQ108" s="9">
        <v>95114</v>
      </c>
      <c r="DR108" s="9">
        <v>668161</v>
      </c>
    </row>
    <row r="109" spans="1:122" x14ac:dyDescent="0.35">
      <c r="A109" s="4" t="s">
        <v>446</v>
      </c>
      <c r="B109" s="4">
        <v>1468</v>
      </c>
      <c r="C109" s="4" t="s">
        <v>447</v>
      </c>
      <c r="D109" s="4" t="s">
        <v>251</v>
      </c>
      <c r="E109" s="4" t="s">
        <v>256</v>
      </c>
      <c r="F109" s="4" t="s">
        <v>252</v>
      </c>
      <c r="G109" s="9">
        <v>4752</v>
      </c>
      <c r="H109" s="9">
        <v>1821</v>
      </c>
      <c r="I109" s="9">
        <v>6573</v>
      </c>
      <c r="J109" s="9">
        <v>207</v>
      </c>
      <c r="K109" s="9">
        <v>0</v>
      </c>
      <c r="L109" s="9">
        <v>66</v>
      </c>
      <c r="M109" s="9">
        <v>0</v>
      </c>
      <c r="N109" s="9">
        <v>44</v>
      </c>
      <c r="O109" s="9">
        <v>524</v>
      </c>
      <c r="P109" s="9">
        <v>11</v>
      </c>
      <c r="Q109" s="9">
        <v>6</v>
      </c>
      <c r="R109" s="9">
        <v>29</v>
      </c>
      <c r="S109" s="9">
        <v>0</v>
      </c>
      <c r="T109" s="9">
        <v>14</v>
      </c>
      <c r="U109" s="9">
        <v>64</v>
      </c>
      <c r="V109" s="9"/>
      <c r="W109" s="9">
        <v>1038</v>
      </c>
      <c r="X109" s="9">
        <v>1107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4" t="s">
        <v>244</v>
      </c>
      <c r="AM109" s="4" t="s">
        <v>244</v>
      </c>
      <c r="AN109" s="4">
        <v>5</v>
      </c>
      <c r="AO109" s="4">
        <v>0</v>
      </c>
      <c r="AP109" s="4" t="s">
        <v>246</v>
      </c>
      <c r="AQ109" s="9">
        <v>3</v>
      </c>
      <c r="AR109" s="9">
        <v>16</v>
      </c>
      <c r="AS109" s="4" t="s">
        <v>245</v>
      </c>
      <c r="AT109" s="9">
        <v>1</v>
      </c>
      <c r="AU109" s="9">
        <v>0</v>
      </c>
      <c r="AV109" s="9">
        <v>3</v>
      </c>
      <c r="AW109" s="9">
        <v>4</v>
      </c>
      <c r="AX109" s="9">
        <v>1</v>
      </c>
      <c r="AY109" s="9">
        <v>0</v>
      </c>
      <c r="AZ109" s="9">
        <v>0</v>
      </c>
      <c r="BA109" s="9">
        <v>4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4" t="s">
        <v>244</v>
      </c>
      <c r="BI109" s="4" t="s">
        <v>274</v>
      </c>
      <c r="BJ109" s="9">
        <v>2206</v>
      </c>
      <c r="BK109" s="9">
        <v>48</v>
      </c>
      <c r="BL109" s="9">
        <v>0</v>
      </c>
      <c r="BM109" s="9">
        <v>1724</v>
      </c>
      <c r="BN109" s="9">
        <v>955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5045</v>
      </c>
      <c r="CI109" s="9">
        <v>212</v>
      </c>
      <c r="CJ109" s="9">
        <v>0</v>
      </c>
      <c r="CK109" s="9">
        <v>1239</v>
      </c>
      <c r="CL109" s="9">
        <v>2744</v>
      </c>
      <c r="CM109" s="9">
        <v>0</v>
      </c>
      <c r="CN109" s="9">
        <v>81</v>
      </c>
      <c r="CO109" s="9">
        <v>3</v>
      </c>
      <c r="CP109" s="9">
        <v>0</v>
      </c>
      <c r="CQ109" s="9">
        <v>0</v>
      </c>
      <c r="CR109" s="9">
        <v>79</v>
      </c>
      <c r="CS109" s="9">
        <v>0</v>
      </c>
      <c r="CT109" s="9">
        <v>0</v>
      </c>
      <c r="CU109" s="9">
        <v>0</v>
      </c>
      <c r="CV109" s="8" t="s">
        <v>526</v>
      </c>
      <c r="CW109" s="8" t="s">
        <v>526</v>
      </c>
      <c r="CX109" s="4" t="s">
        <v>246</v>
      </c>
      <c r="CY109" s="9">
        <v>25</v>
      </c>
      <c r="CZ109" s="9">
        <v>96120</v>
      </c>
      <c r="DA109" s="9">
        <v>77170</v>
      </c>
      <c r="DB109" s="9">
        <v>0</v>
      </c>
      <c r="DC109" s="9">
        <v>421</v>
      </c>
      <c r="DD109" s="9">
        <v>1863</v>
      </c>
      <c r="DE109" s="9">
        <v>44216</v>
      </c>
      <c r="DF109" s="9">
        <v>219790</v>
      </c>
      <c r="DG109" s="9">
        <v>0</v>
      </c>
      <c r="DH109" s="9">
        <v>0</v>
      </c>
      <c r="DI109" s="9"/>
      <c r="DJ109" s="9">
        <v>0</v>
      </c>
      <c r="DK109" s="9">
        <v>0</v>
      </c>
      <c r="DL109" s="9">
        <v>0</v>
      </c>
      <c r="DM109" s="9">
        <v>0</v>
      </c>
      <c r="DN109" s="9">
        <v>18251</v>
      </c>
      <c r="DO109" s="9">
        <v>43524</v>
      </c>
      <c r="DP109" s="9">
        <v>0</v>
      </c>
      <c r="DQ109" s="9">
        <v>61775</v>
      </c>
      <c r="DR109" s="9">
        <v>61775</v>
      </c>
    </row>
    <row r="110" spans="1:122" x14ac:dyDescent="0.35">
      <c r="A110" s="4" t="s">
        <v>448</v>
      </c>
      <c r="B110" s="4">
        <v>1496</v>
      </c>
      <c r="C110" s="4" t="s">
        <v>449</v>
      </c>
      <c r="D110" s="4" t="s">
        <v>241</v>
      </c>
      <c r="E110" s="4" t="s">
        <v>242</v>
      </c>
      <c r="F110" s="4" t="s">
        <v>252</v>
      </c>
      <c r="G110" s="9">
        <v>23116</v>
      </c>
      <c r="H110" s="9">
        <v>28955</v>
      </c>
      <c r="I110" s="9">
        <v>52071</v>
      </c>
      <c r="J110" s="9">
        <v>2583</v>
      </c>
      <c r="K110" s="9"/>
      <c r="L110" s="9"/>
      <c r="M110" s="9"/>
      <c r="N110" s="9">
        <v>185</v>
      </c>
      <c r="O110" s="9">
        <v>3015</v>
      </c>
      <c r="P110" s="9">
        <v>87</v>
      </c>
      <c r="Q110" s="9">
        <v>56</v>
      </c>
      <c r="R110" s="9">
        <v>1131</v>
      </c>
      <c r="S110" s="9">
        <v>30</v>
      </c>
      <c r="T110" s="9">
        <v>21</v>
      </c>
      <c r="U110" s="9">
        <v>262</v>
      </c>
      <c r="V110" s="9">
        <v>54555</v>
      </c>
      <c r="W110" s="9">
        <v>5612</v>
      </c>
      <c r="X110" s="9">
        <v>5015</v>
      </c>
      <c r="Y110" s="9">
        <v>91</v>
      </c>
      <c r="Z110" s="9"/>
      <c r="AA110" s="9"/>
      <c r="AB110" s="9"/>
      <c r="AC110" s="9">
        <v>10</v>
      </c>
      <c r="AD110" s="9">
        <v>184</v>
      </c>
      <c r="AE110" s="9"/>
      <c r="AF110" s="9"/>
      <c r="AG110" s="9">
        <v>2</v>
      </c>
      <c r="AH110" s="9">
        <v>323</v>
      </c>
      <c r="AI110" s="9"/>
      <c r="AJ110" s="9"/>
      <c r="AK110" s="9"/>
      <c r="AL110" s="4" t="s">
        <v>244</v>
      </c>
      <c r="AM110" s="4" t="s">
        <v>246</v>
      </c>
      <c r="AN110" s="4">
        <v>10</v>
      </c>
      <c r="AO110" s="4">
        <v>0</v>
      </c>
      <c r="AP110" s="4" t="s">
        <v>246</v>
      </c>
      <c r="AQ110" s="9">
        <v>11</v>
      </c>
      <c r="AR110" s="9">
        <v>91</v>
      </c>
      <c r="AS110" s="4" t="s">
        <v>245</v>
      </c>
      <c r="AT110" s="9">
        <v>7</v>
      </c>
      <c r="AU110" s="9">
        <v>1</v>
      </c>
      <c r="AV110" s="9"/>
      <c r="AW110" s="9">
        <v>8</v>
      </c>
      <c r="AX110" s="9">
        <v>6</v>
      </c>
      <c r="AY110" s="9"/>
      <c r="AZ110" s="9"/>
      <c r="BA110" s="9">
        <v>8</v>
      </c>
      <c r="BB110" s="9"/>
      <c r="BC110" s="9"/>
      <c r="BD110" s="9"/>
      <c r="BE110" s="9"/>
      <c r="BF110" s="9"/>
      <c r="BG110" s="9">
        <v>1</v>
      </c>
      <c r="BH110" s="4" t="s">
        <v>244</v>
      </c>
      <c r="BI110" s="4" t="s">
        <v>247</v>
      </c>
      <c r="BJ110" s="9">
        <v>50832</v>
      </c>
      <c r="BK110" s="9">
        <v>186</v>
      </c>
      <c r="BL110" s="9">
        <v>87</v>
      </c>
      <c r="BM110" s="9">
        <v>35456</v>
      </c>
      <c r="BN110" s="9">
        <v>18989</v>
      </c>
      <c r="BO110" s="9">
        <v>1565</v>
      </c>
      <c r="BP110" s="9">
        <v>2551</v>
      </c>
      <c r="BQ110" s="9">
        <v>11</v>
      </c>
      <c r="BR110" s="9"/>
      <c r="BS110" s="9">
        <v>2551</v>
      </c>
      <c r="BT110" s="9">
        <v>2551</v>
      </c>
      <c r="BU110" s="9">
        <v>2551</v>
      </c>
      <c r="BV110" s="9">
        <v>23</v>
      </c>
      <c r="BW110" s="9">
        <v>1</v>
      </c>
      <c r="BX110" s="9"/>
      <c r="BY110" s="9">
        <v>23</v>
      </c>
      <c r="BZ110" s="9">
        <v>23</v>
      </c>
      <c r="CA110" s="9">
        <v>21</v>
      </c>
      <c r="CB110" s="9"/>
      <c r="CC110" s="9"/>
      <c r="CD110" s="9"/>
      <c r="CE110" s="9"/>
      <c r="CF110" s="9"/>
      <c r="CG110" s="9"/>
      <c r="CH110" s="9">
        <v>38710</v>
      </c>
      <c r="CI110" s="9">
        <v>1114</v>
      </c>
      <c r="CJ110" s="9"/>
      <c r="CK110" s="9">
        <v>10091</v>
      </c>
      <c r="CL110" s="9">
        <v>27401</v>
      </c>
      <c r="CM110" s="9">
        <v>938</v>
      </c>
      <c r="CN110" s="9">
        <v>5</v>
      </c>
      <c r="CO110" s="9">
        <v>3</v>
      </c>
      <c r="CP110" s="9"/>
      <c r="CQ110" s="9"/>
      <c r="CR110" s="9"/>
      <c r="CS110" s="9"/>
      <c r="CT110" s="9">
        <v>17</v>
      </c>
      <c r="CU110" s="9">
        <v>164</v>
      </c>
      <c r="CV110" s="4">
        <v>13</v>
      </c>
      <c r="CW110" s="4">
        <v>18</v>
      </c>
      <c r="CX110" s="4" t="s">
        <v>246</v>
      </c>
      <c r="CY110" s="9">
        <v>248</v>
      </c>
      <c r="CZ110" s="9">
        <v>836097</v>
      </c>
      <c r="DA110" s="9">
        <v>483927</v>
      </c>
      <c r="DB110" s="9">
        <v>47133</v>
      </c>
      <c r="DC110" s="9">
        <v>168536</v>
      </c>
      <c r="DD110" s="9">
        <v>63770</v>
      </c>
      <c r="DE110" s="9">
        <v>240389</v>
      </c>
      <c r="DF110" s="9">
        <v>1839852</v>
      </c>
      <c r="DG110" s="9">
        <v>237787</v>
      </c>
      <c r="DH110" s="9">
        <v>43750</v>
      </c>
      <c r="DI110" s="9"/>
      <c r="DJ110" s="9"/>
      <c r="DK110" s="9"/>
      <c r="DL110" s="9"/>
      <c r="DM110" s="9"/>
      <c r="DN110" s="9">
        <v>145335</v>
      </c>
      <c r="DO110" s="9">
        <v>51113</v>
      </c>
      <c r="DP110" s="9">
        <v>49032</v>
      </c>
      <c r="DQ110" s="9">
        <v>245480</v>
      </c>
      <c r="DR110" s="9">
        <v>546368</v>
      </c>
    </row>
    <row r="111" spans="1:122" x14ac:dyDescent="0.35">
      <c r="A111" s="4" t="s">
        <v>450</v>
      </c>
      <c r="B111" s="4">
        <v>107</v>
      </c>
      <c r="C111" s="4" t="s">
        <v>271</v>
      </c>
      <c r="D111" s="4" t="s">
        <v>268</v>
      </c>
      <c r="E111" s="4" t="s">
        <v>242</v>
      </c>
      <c r="F111" s="4" t="s">
        <v>252</v>
      </c>
      <c r="G111" s="9">
        <v>42637</v>
      </c>
      <c r="H111" s="9">
        <v>7764</v>
      </c>
      <c r="I111" s="9">
        <v>50401</v>
      </c>
      <c r="J111" s="9">
        <v>3241</v>
      </c>
      <c r="K111" s="9">
        <v>0</v>
      </c>
      <c r="L111" s="9">
        <v>0</v>
      </c>
      <c r="M111" s="9">
        <v>0</v>
      </c>
      <c r="N111" s="9">
        <v>210</v>
      </c>
      <c r="O111" s="9">
        <v>4311</v>
      </c>
      <c r="P111" s="9">
        <v>50</v>
      </c>
      <c r="Q111" s="9">
        <v>10</v>
      </c>
      <c r="R111" s="9">
        <v>217</v>
      </c>
      <c r="S111" s="9">
        <v>9</v>
      </c>
      <c r="T111" s="9">
        <v>16</v>
      </c>
      <c r="U111" s="9">
        <v>236</v>
      </c>
      <c r="V111" s="9">
        <v>187773</v>
      </c>
      <c r="W111" s="9">
        <v>7753</v>
      </c>
      <c r="X111" s="9">
        <v>14497</v>
      </c>
      <c r="Y111" s="9">
        <v>45</v>
      </c>
      <c r="Z111" s="9">
        <v>345</v>
      </c>
      <c r="AA111" s="9">
        <v>246</v>
      </c>
      <c r="AB111" s="9">
        <v>0</v>
      </c>
      <c r="AC111" s="9">
        <v>0</v>
      </c>
      <c r="AD111" s="9">
        <v>1132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4" t="s">
        <v>244</v>
      </c>
      <c r="AM111" s="4" t="s">
        <v>244</v>
      </c>
      <c r="AN111" s="4">
        <v>15</v>
      </c>
      <c r="AO111" s="4">
        <v>5</v>
      </c>
      <c r="AP111" s="4" t="s">
        <v>246</v>
      </c>
      <c r="AQ111" s="9">
        <v>6</v>
      </c>
      <c r="AR111" s="9">
        <v>18</v>
      </c>
      <c r="AS111" s="4" t="s">
        <v>245</v>
      </c>
      <c r="AT111" s="9">
        <v>2</v>
      </c>
      <c r="AU111" s="9">
        <v>0</v>
      </c>
      <c r="AV111" s="9">
        <v>0</v>
      </c>
      <c r="AW111" s="9">
        <v>2</v>
      </c>
      <c r="AX111" s="9">
        <v>2</v>
      </c>
      <c r="AY111" s="9">
        <v>0</v>
      </c>
      <c r="AZ111" s="9">
        <v>0</v>
      </c>
      <c r="BA111" s="9">
        <v>2</v>
      </c>
      <c r="BB111" s="9">
        <v>0</v>
      </c>
      <c r="BC111" s="9">
        <v>1</v>
      </c>
      <c r="BD111" s="9">
        <v>0</v>
      </c>
      <c r="BE111" s="9">
        <v>0</v>
      </c>
      <c r="BF111" s="9">
        <v>0</v>
      </c>
      <c r="BG111" s="9">
        <v>0</v>
      </c>
      <c r="BH111" s="4" t="s">
        <v>244</v>
      </c>
      <c r="BI111" s="4" t="s">
        <v>247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6795</v>
      </c>
      <c r="BQ111" s="9">
        <v>16</v>
      </c>
      <c r="BR111" s="9">
        <v>0</v>
      </c>
      <c r="BS111" s="9">
        <v>6795</v>
      </c>
      <c r="BT111" s="9">
        <v>6795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19700</v>
      </c>
      <c r="CI111" s="9">
        <v>11141</v>
      </c>
      <c r="CJ111" s="9">
        <v>0</v>
      </c>
      <c r="CK111" s="9">
        <v>4267</v>
      </c>
      <c r="CL111" s="9">
        <v>19700</v>
      </c>
      <c r="CM111" s="9">
        <v>0</v>
      </c>
      <c r="CN111" s="9">
        <v>111</v>
      </c>
      <c r="CO111" s="9">
        <v>111</v>
      </c>
      <c r="CP111" s="9">
        <v>0</v>
      </c>
      <c r="CQ111" s="9">
        <v>0</v>
      </c>
      <c r="CR111" s="9">
        <v>535</v>
      </c>
      <c r="CS111" s="9">
        <v>0</v>
      </c>
      <c r="CT111" s="9">
        <v>26</v>
      </c>
      <c r="CU111" s="9">
        <v>42</v>
      </c>
      <c r="CV111" s="4">
        <v>20.170000000000002</v>
      </c>
      <c r="CW111" s="4">
        <v>21.3</v>
      </c>
      <c r="CX111" s="4" t="s">
        <v>244</v>
      </c>
      <c r="CY111" s="9">
        <v>0</v>
      </c>
      <c r="CZ111" s="9">
        <v>1101745</v>
      </c>
      <c r="DA111" s="9">
        <v>580587</v>
      </c>
      <c r="DB111" s="9">
        <v>0</v>
      </c>
      <c r="DC111" s="9">
        <v>531539</v>
      </c>
      <c r="DD111" s="9">
        <v>104010</v>
      </c>
      <c r="DE111" s="9">
        <v>8119</v>
      </c>
      <c r="DF111" s="9">
        <v>2326000</v>
      </c>
      <c r="DG111" s="9">
        <v>420947</v>
      </c>
      <c r="DH111" s="9">
        <v>6000</v>
      </c>
      <c r="DI111" s="9"/>
      <c r="DJ111" s="9">
        <v>0</v>
      </c>
      <c r="DK111" s="9">
        <v>0</v>
      </c>
      <c r="DL111" s="9">
        <v>0</v>
      </c>
      <c r="DM111" s="9">
        <v>0</v>
      </c>
      <c r="DN111" s="9">
        <v>303381</v>
      </c>
      <c r="DO111" s="9">
        <v>117322.42</v>
      </c>
      <c r="DP111" s="9">
        <v>31980.19</v>
      </c>
      <c r="DQ111" s="9">
        <v>452683.6</v>
      </c>
      <c r="DR111" s="9">
        <v>879630.6</v>
      </c>
    </row>
    <row r="112" spans="1:122" x14ac:dyDescent="0.35">
      <c r="A112" s="4" t="s">
        <v>451</v>
      </c>
      <c r="B112" s="4">
        <v>1466</v>
      </c>
      <c r="C112" s="4" t="s">
        <v>452</v>
      </c>
      <c r="D112" s="4" t="s">
        <v>268</v>
      </c>
      <c r="E112" s="4" t="s">
        <v>242</v>
      </c>
      <c r="F112" s="4" t="s">
        <v>243</v>
      </c>
      <c r="G112" s="9">
        <v>5879</v>
      </c>
      <c r="H112" s="9">
        <v>6577</v>
      </c>
      <c r="I112" s="9">
        <v>12456</v>
      </c>
      <c r="J112" s="9">
        <v>1067</v>
      </c>
      <c r="K112" s="9">
        <v>1769</v>
      </c>
      <c r="L112" s="9">
        <v>1600</v>
      </c>
      <c r="M112" s="9">
        <v>30338</v>
      </c>
      <c r="N112" s="9">
        <v>32</v>
      </c>
      <c r="O112" s="9">
        <v>492</v>
      </c>
      <c r="P112" s="9">
        <v>7</v>
      </c>
      <c r="Q112" s="9">
        <v>122</v>
      </c>
      <c r="R112" s="9">
        <v>1515</v>
      </c>
      <c r="S112" s="9">
        <v>120</v>
      </c>
      <c r="T112" s="9">
        <v>50</v>
      </c>
      <c r="U112" s="9">
        <v>204</v>
      </c>
      <c r="V112" s="9">
        <v>37060</v>
      </c>
      <c r="W112" s="9">
        <v>4563</v>
      </c>
      <c r="X112" s="9">
        <v>3567</v>
      </c>
      <c r="Y112" s="9">
        <v>164</v>
      </c>
      <c r="Z112" s="9">
        <v>0</v>
      </c>
      <c r="AA112" s="9">
        <v>142</v>
      </c>
      <c r="AB112" s="9">
        <v>1047</v>
      </c>
      <c r="AC112" s="9">
        <v>0</v>
      </c>
      <c r="AD112" s="9">
        <v>481</v>
      </c>
      <c r="AE112" s="9">
        <v>3</v>
      </c>
      <c r="AF112" s="9">
        <v>43</v>
      </c>
      <c r="AG112" s="9">
        <v>5</v>
      </c>
      <c r="AH112" s="9">
        <v>4324</v>
      </c>
      <c r="AI112" s="9">
        <v>3</v>
      </c>
      <c r="AJ112" s="9">
        <v>0</v>
      </c>
      <c r="AK112" s="9">
        <v>0</v>
      </c>
      <c r="AL112" s="4" t="s">
        <v>244</v>
      </c>
      <c r="AM112" s="4" t="s">
        <v>246</v>
      </c>
      <c r="AN112" s="4">
        <v>8</v>
      </c>
      <c r="AO112" s="4">
        <v>0</v>
      </c>
      <c r="AP112" s="4" t="s">
        <v>246</v>
      </c>
      <c r="AQ112" s="9">
        <v>2</v>
      </c>
      <c r="AR112" s="9">
        <v>9</v>
      </c>
      <c r="AS112" s="4" t="s">
        <v>245</v>
      </c>
      <c r="AT112" s="9">
        <v>0</v>
      </c>
      <c r="AU112" s="9">
        <v>4</v>
      </c>
      <c r="AV112" s="9">
        <v>0</v>
      </c>
      <c r="AW112" s="9">
        <v>4</v>
      </c>
      <c r="AX112" s="9">
        <v>0</v>
      </c>
      <c r="AY112" s="9">
        <v>0</v>
      </c>
      <c r="AZ112" s="9">
        <v>0</v>
      </c>
      <c r="BA112" s="9">
        <v>4</v>
      </c>
      <c r="BB112" s="9">
        <v>1</v>
      </c>
      <c r="BC112" s="9">
        <v>0</v>
      </c>
      <c r="BD112" s="9">
        <v>0</v>
      </c>
      <c r="BE112" s="9">
        <v>2</v>
      </c>
      <c r="BF112" s="9">
        <v>0</v>
      </c>
      <c r="BG112" s="9"/>
      <c r="BH112" s="4" t="s">
        <v>246</v>
      </c>
      <c r="BI112" s="4" t="s">
        <v>247</v>
      </c>
      <c r="BJ112" s="9">
        <v>21000</v>
      </c>
      <c r="BK112" s="9">
        <v>1</v>
      </c>
      <c r="BL112" s="9">
        <v>0</v>
      </c>
      <c r="BM112" s="9">
        <v>3474</v>
      </c>
      <c r="BN112" s="9">
        <v>3474</v>
      </c>
      <c r="BO112" s="9">
        <v>438</v>
      </c>
      <c r="BP112" s="9">
        <v>2946</v>
      </c>
      <c r="BQ112" s="9">
        <v>40</v>
      </c>
      <c r="BR112" s="9">
        <v>0</v>
      </c>
      <c r="BS112" s="9">
        <v>548</v>
      </c>
      <c r="BT112" s="9">
        <v>800</v>
      </c>
      <c r="BU112" s="9">
        <v>548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16500</v>
      </c>
      <c r="CI112" s="9">
        <v>52</v>
      </c>
      <c r="CJ112" s="9">
        <v>0</v>
      </c>
      <c r="CK112" s="9">
        <v>6892</v>
      </c>
      <c r="CL112" s="9">
        <v>6892</v>
      </c>
      <c r="CM112" s="9">
        <v>1154</v>
      </c>
      <c r="CN112" s="9">
        <v>763</v>
      </c>
      <c r="CO112" s="9">
        <v>0</v>
      </c>
      <c r="CP112" s="9">
        <v>0</v>
      </c>
      <c r="CQ112" s="9">
        <v>208</v>
      </c>
      <c r="CR112" s="9">
        <v>414</v>
      </c>
      <c r="CS112" s="9">
        <v>52</v>
      </c>
      <c r="CT112" s="9">
        <v>24</v>
      </c>
      <c r="CU112" s="9">
        <v>23</v>
      </c>
      <c r="CV112" s="4">
        <v>5.38</v>
      </c>
      <c r="CW112" s="4">
        <v>6.4</v>
      </c>
      <c r="CX112" s="4" t="s">
        <v>246</v>
      </c>
      <c r="CY112" s="9">
        <v>449</v>
      </c>
      <c r="CZ112" s="9">
        <v>358383</v>
      </c>
      <c r="DA112" s="9">
        <v>272222</v>
      </c>
      <c r="DB112" s="9">
        <v>0</v>
      </c>
      <c r="DC112" s="9">
        <v>3414</v>
      </c>
      <c r="DD112" s="9">
        <v>1898</v>
      </c>
      <c r="DE112" s="9">
        <v>39985</v>
      </c>
      <c r="DF112" s="9">
        <v>675902</v>
      </c>
      <c r="DG112" s="9">
        <v>175516</v>
      </c>
      <c r="DH112" s="9">
        <v>7718</v>
      </c>
      <c r="DI112" s="9">
        <v>441601</v>
      </c>
      <c r="DJ112" s="9">
        <v>0</v>
      </c>
      <c r="DK112" s="9">
        <v>0</v>
      </c>
      <c r="DL112" s="9">
        <v>24425</v>
      </c>
      <c r="DM112" s="9">
        <v>0</v>
      </c>
      <c r="DN112" s="9">
        <v>15917</v>
      </c>
      <c r="DO112" s="9">
        <v>22860</v>
      </c>
      <c r="DP112" s="9">
        <v>0</v>
      </c>
      <c r="DQ112" s="9">
        <v>38777</v>
      </c>
      <c r="DR112" s="9">
        <v>688037</v>
      </c>
    </row>
    <row r="113" spans="1:122" x14ac:dyDescent="0.35">
      <c r="A113" s="4" t="s">
        <v>453</v>
      </c>
      <c r="B113" s="4">
        <v>108</v>
      </c>
      <c r="C113" s="4" t="s">
        <v>421</v>
      </c>
      <c r="D113" s="4" t="s">
        <v>285</v>
      </c>
      <c r="E113" s="4" t="s">
        <v>288</v>
      </c>
      <c r="F113" s="4" t="s">
        <v>252</v>
      </c>
      <c r="G113" s="9">
        <v>32186</v>
      </c>
      <c r="H113" s="9">
        <v>43182</v>
      </c>
      <c r="I113" s="9">
        <v>75368</v>
      </c>
      <c r="J113" s="9">
        <v>9606</v>
      </c>
      <c r="K113" s="9">
        <v>863</v>
      </c>
      <c r="L113" s="9">
        <v>2470</v>
      </c>
      <c r="M113" s="9">
        <v>15000</v>
      </c>
      <c r="N113" s="9">
        <v>641</v>
      </c>
      <c r="O113" s="9">
        <v>9490</v>
      </c>
      <c r="P113" s="9">
        <v>450</v>
      </c>
      <c r="Q113" s="9">
        <v>48</v>
      </c>
      <c r="R113" s="9">
        <v>564</v>
      </c>
      <c r="S113" s="9">
        <v>13</v>
      </c>
      <c r="T113" s="9">
        <v>101</v>
      </c>
      <c r="U113" s="9">
        <v>790</v>
      </c>
      <c r="V113" s="9">
        <v>136267</v>
      </c>
      <c r="W113" s="9">
        <v>8036</v>
      </c>
      <c r="X113" s="9">
        <v>6023</v>
      </c>
      <c r="Y113" s="9">
        <v>932</v>
      </c>
      <c r="Z113" s="9"/>
      <c r="AA113" s="9"/>
      <c r="AB113" s="9"/>
      <c r="AC113" s="9"/>
      <c r="AD113" s="9">
        <v>958</v>
      </c>
      <c r="AE113" s="9">
        <v>17</v>
      </c>
      <c r="AF113" s="9">
        <v>461</v>
      </c>
      <c r="AG113" s="9">
        <v>20</v>
      </c>
      <c r="AH113" s="9">
        <v>14296</v>
      </c>
      <c r="AI113" s="9">
        <v>2</v>
      </c>
      <c r="AJ113" s="9">
        <v>12</v>
      </c>
      <c r="AK113" s="9">
        <v>0</v>
      </c>
      <c r="AL113" s="4" t="s">
        <v>244</v>
      </c>
      <c r="AM113" s="4" t="s">
        <v>246</v>
      </c>
      <c r="AN113" s="4">
        <v>10</v>
      </c>
      <c r="AO113" s="4">
        <v>0</v>
      </c>
      <c r="AP113" s="4" t="s">
        <v>246</v>
      </c>
      <c r="AQ113" s="9">
        <v>4</v>
      </c>
      <c r="AR113" s="9">
        <v>28</v>
      </c>
      <c r="AS113" s="4" t="s">
        <v>245</v>
      </c>
      <c r="AT113" s="9">
        <v>6</v>
      </c>
      <c r="AU113" s="9">
        <v>2</v>
      </c>
      <c r="AV113" s="9">
        <v>4</v>
      </c>
      <c r="AW113" s="9">
        <v>12</v>
      </c>
      <c r="AX113" s="9">
        <v>0</v>
      </c>
      <c r="AY113" s="9">
        <v>0</v>
      </c>
      <c r="AZ113" s="9">
        <v>0</v>
      </c>
      <c r="BA113" s="9">
        <v>12</v>
      </c>
      <c r="BB113" s="9">
        <v>0</v>
      </c>
      <c r="BC113" s="9">
        <v>0</v>
      </c>
      <c r="BD113" s="9">
        <v>0</v>
      </c>
      <c r="BE113" s="9">
        <v>1</v>
      </c>
      <c r="BF113" s="9">
        <v>0</v>
      </c>
      <c r="BG113" s="9">
        <v>1</v>
      </c>
      <c r="BH113" s="4" t="s">
        <v>244</v>
      </c>
      <c r="BI113" s="4" t="s">
        <v>247</v>
      </c>
      <c r="BJ113" s="9">
        <v>98630</v>
      </c>
      <c r="BK113" s="9">
        <v>5</v>
      </c>
      <c r="BL113" s="9">
        <v>51</v>
      </c>
      <c r="BM113" s="9">
        <v>88749</v>
      </c>
      <c r="BN113" s="9">
        <v>29414</v>
      </c>
      <c r="BO113" s="9">
        <v>4784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>
        <v>32805</v>
      </c>
      <c r="CC113" s="9">
        <v>0</v>
      </c>
      <c r="CD113" s="9">
        <v>0</v>
      </c>
      <c r="CE113" s="9">
        <v>16534</v>
      </c>
      <c r="CF113" s="9">
        <v>494</v>
      </c>
      <c r="CG113" s="9">
        <v>494</v>
      </c>
      <c r="CH113" s="9">
        <v>361012</v>
      </c>
      <c r="CI113" s="9">
        <v>1150</v>
      </c>
      <c r="CJ113" s="9">
        <v>0</v>
      </c>
      <c r="CK113" s="9">
        <v>128930</v>
      </c>
      <c r="CL113" s="9">
        <v>69255</v>
      </c>
      <c r="CM113" s="9">
        <v>31895</v>
      </c>
      <c r="CN113" s="9">
        <v>1081</v>
      </c>
      <c r="CO113" s="9">
        <v>1</v>
      </c>
      <c r="CP113" s="9">
        <v>0</v>
      </c>
      <c r="CQ113" s="9">
        <v>865</v>
      </c>
      <c r="CR113" s="9">
        <v>480</v>
      </c>
      <c r="CS113" s="9">
        <v>0</v>
      </c>
      <c r="CT113" s="9">
        <v>19</v>
      </c>
      <c r="CU113" s="9">
        <v>124</v>
      </c>
      <c r="CV113" s="4">
        <v>26.6</v>
      </c>
      <c r="CW113" s="4">
        <v>32.799999999999997</v>
      </c>
      <c r="CX113" s="4" t="s">
        <v>246</v>
      </c>
      <c r="CY113" s="9">
        <v>464.25</v>
      </c>
      <c r="CZ113" s="9">
        <v>1565218</v>
      </c>
      <c r="DA113" s="9">
        <v>915190</v>
      </c>
      <c r="DB113" s="9">
        <v>0</v>
      </c>
      <c r="DC113" s="9">
        <v>79355</v>
      </c>
      <c r="DD113" s="9">
        <v>9930</v>
      </c>
      <c r="DE113" s="9">
        <v>361411</v>
      </c>
      <c r="DF113" s="9">
        <v>2931104</v>
      </c>
      <c r="DG113" s="9">
        <v>887924</v>
      </c>
      <c r="DH113" s="9">
        <v>39553</v>
      </c>
      <c r="DI113" s="9"/>
      <c r="DJ113" s="9">
        <v>1407</v>
      </c>
      <c r="DK113" s="9">
        <v>2023</v>
      </c>
      <c r="DL113" s="9"/>
      <c r="DM113" s="9">
        <v>0</v>
      </c>
      <c r="DN113" s="9">
        <v>198226</v>
      </c>
      <c r="DO113" s="9">
        <v>87909</v>
      </c>
      <c r="DP113" s="9">
        <v>9001</v>
      </c>
      <c r="DQ113" s="9">
        <v>295136</v>
      </c>
      <c r="DR113" s="9">
        <v>1230250</v>
      </c>
    </row>
    <row r="114" spans="1:122" x14ac:dyDescent="0.35">
      <c r="A114" s="4" t="s">
        <v>454</v>
      </c>
      <c r="B114" s="4">
        <v>30</v>
      </c>
      <c r="C114" s="4" t="s">
        <v>455</v>
      </c>
      <c r="D114" s="4" t="s">
        <v>344</v>
      </c>
      <c r="E114" s="4" t="s">
        <v>288</v>
      </c>
      <c r="F114" s="4" t="s">
        <v>252</v>
      </c>
      <c r="G114" s="9">
        <v>3702</v>
      </c>
      <c r="H114" s="9">
        <v>12528</v>
      </c>
      <c r="I114" s="9">
        <v>16230</v>
      </c>
      <c r="J114" s="9">
        <v>2977</v>
      </c>
      <c r="K114" s="9">
        <v>190</v>
      </c>
      <c r="L114" s="9">
        <v>1514</v>
      </c>
      <c r="M114" s="9">
        <v>225</v>
      </c>
      <c r="N114" s="9">
        <v>273</v>
      </c>
      <c r="O114" s="9">
        <v>3335</v>
      </c>
      <c r="P114" s="9">
        <v>64</v>
      </c>
      <c r="Q114" s="9">
        <v>226</v>
      </c>
      <c r="R114" s="9">
        <v>4401</v>
      </c>
      <c r="S114" s="9">
        <v>220</v>
      </c>
      <c r="T114" s="9">
        <v>44</v>
      </c>
      <c r="U114" s="9">
        <v>543</v>
      </c>
      <c r="V114" s="9">
        <v>21931</v>
      </c>
      <c r="W114" s="9">
        <v>2611</v>
      </c>
      <c r="X114" s="9">
        <v>2468</v>
      </c>
      <c r="Y114" s="9">
        <v>6</v>
      </c>
      <c r="Z114" s="9"/>
      <c r="AA114" s="9"/>
      <c r="AB114" s="9"/>
      <c r="AC114" s="9"/>
      <c r="AD114" s="9"/>
      <c r="AE114" s="9">
        <v>3</v>
      </c>
      <c r="AF114" s="9">
        <v>35</v>
      </c>
      <c r="AG114" s="9">
        <v>3</v>
      </c>
      <c r="AH114" s="9">
        <v>496</v>
      </c>
      <c r="AI114" s="9">
        <v>0</v>
      </c>
      <c r="AJ114" s="9"/>
      <c r="AK114" s="9"/>
      <c r="AL114" s="4" t="s">
        <v>244</v>
      </c>
      <c r="AM114" s="4" t="s">
        <v>246</v>
      </c>
      <c r="AN114" s="4">
        <v>8</v>
      </c>
      <c r="AO114" s="4">
        <v>0</v>
      </c>
      <c r="AP114" s="4" t="s">
        <v>246</v>
      </c>
      <c r="AQ114" s="9">
        <v>95</v>
      </c>
      <c r="AR114" s="9">
        <v>494</v>
      </c>
      <c r="AS114" s="4" t="s">
        <v>245</v>
      </c>
      <c r="AT114" s="9">
        <v>1</v>
      </c>
      <c r="AU114" s="9">
        <v>0</v>
      </c>
      <c r="AV114" s="9">
        <v>2</v>
      </c>
      <c r="AW114" s="9">
        <v>3</v>
      </c>
      <c r="AX114" s="9">
        <v>0</v>
      </c>
      <c r="AY114" s="9">
        <v>0</v>
      </c>
      <c r="AZ114" s="9">
        <v>0</v>
      </c>
      <c r="BA114" s="9">
        <v>3</v>
      </c>
      <c r="BB114" s="9">
        <v>2</v>
      </c>
      <c r="BC114" s="9">
        <v>0</v>
      </c>
      <c r="BD114" s="9">
        <v>0</v>
      </c>
      <c r="BE114" s="9">
        <v>4</v>
      </c>
      <c r="BF114" s="9">
        <v>0</v>
      </c>
      <c r="BG114" s="9">
        <v>1</v>
      </c>
      <c r="BH114" s="4" t="s">
        <v>244</v>
      </c>
      <c r="BI114" s="4" t="s">
        <v>247</v>
      </c>
      <c r="BJ114" s="9">
        <v>54128</v>
      </c>
      <c r="BK114" s="9">
        <v>128</v>
      </c>
      <c r="BL114" s="9">
        <v>0</v>
      </c>
      <c r="BM114" s="9">
        <v>21581</v>
      </c>
      <c r="BN114" s="9">
        <v>8297</v>
      </c>
      <c r="BO114" s="9">
        <v>0</v>
      </c>
      <c r="BP114" s="9">
        <v>586</v>
      </c>
      <c r="BQ114" s="9">
        <v>76</v>
      </c>
      <c r="BR114" s="9">
        <v>0</v>
      </c>
      <c r="BS114" s="9">
        <v>219</v>
      </c>
      <c r="BT114" s="9">
        <v>48</v>
      </c>
      <c r="BU114" s="9">
        <v>0</v>
      </c>
      <c r="BV114" s="9"/>
      <c r="BW114" s="9"/>
      <c r="BX114" s="9"/>
      <c r="BY114" s="9"/>
      <c r="BZ114" s="9"/>
      <c r="CA114" s="9"/>
      <c r="CB114" s="9">
        <v>4049</v>
      </c>
      <c r="CC114" s="9">
        <v>0</v>
      </c>
      <c r="CD114" s="9">
        <v>0</v>
      </c>
      <c r="CE114" s="9">
        <v>508</v>
      </c>
      <c r="CF114" s="9">
        <v>506</v>
      </c>
      <c r="CG114" s="9">
        <v>0</v>
      </c>
      <c r="CH114" s="9">
        <v>1106000</v>
      </c>
      <c r="CI114" s="9">
        <v>5337</v>
      </c>
      <c r="CJ114" s="9">
        <v>0</v>
      </c>
      <c r="CK114" s="9">
        <v>7024</v>
      </c>
      <c r="CL114" s="9">
        <v>6272</v>
      </c>
      <c r="CM114" s="9">
        <v>4208</v>
      </c>
      <c r="CN114" s="9">
        <v>1586</v>
      </c>
      <c r="CO114" s="9">
        <v>60</v>
      </c>
      <c r="CP114" s="9">
        <v>0</v>
      </c>
      <c r="CQ114" s="9">
        <v>515</v>
      </c>
      <c r="CR114" s="9">
        <v>0</v>
      </c>
      <c r="CS114" s="9">
        <v>0</v>
      </c>
      <c r="CT114" s="9">
        <v>0</v>
      </c>
      <c r="CU114" s="9">
        <v>0</v>
      </c>
      <c r="CV114" s="4">
        <v>17</v>
      </c>
      <c r="CW114" s="4">
        <v>19.399999999999999</v>
      </c>
      <c r="CX114" s="4" t="s">
        <v>246</v>
      </c>
      <c r="CY114" s="9">
        <v>258</v>
      </c>
      <c r="CZ114" s="9">
        <v>920642</v>
      </c>
      <c r="DA114" s="9">
        <v>779597</v>
      </c>
      <c r="DB114" s="9">
        <v>0</v>
      </c>
      <c r="DC114" s="9">
        <v>16374</v>
      </c>
      <c r="DD114" s="9">
        <v>7639</v>
      </c>
      <c r="DE114" s="9">
        <v>92130</v>
      </c>
      <c r="DF114" s="9">
        <v>1942701</v>
      </c>
      <c r="DG114" s="9">
        <v>452473</v>
      </c>
      <c r="DH114" s="9">
        <v>25210</v>
      </c>
      <c r="DI114" s="9"/>
      <c r="DJ114" s="9">
        <v>3500</v>
      </c>
      <c r="DK114" s="9"/>
      <c r="DL114" s="9"/>
      <c r="DM114" s="9"/>
      <c r="DN114" s="9">
        <v>13536</v>
      </c>
      <c r="DO114" s="9">
        <v>20022</v>
      </c>
      <c r="DP114" s="9">
        <v>2328</v>
      </c>
      <c r="DQ114" s="9">
        <v>35886</v>
      </c>
      <c r="DR114" s="9">
        <v>517069</v>
      </c>
    </row>
    <row r="115" spans="1:122" x14ac:dyDescent="0.35">
      <c r="A115" s="4" t="s">
        <v>456</v>
      </c>
      <c r="B115" s="4">
        <v>35</v>
      </c>
      <c r="C115" s="4" t="s">
        <v>457</v>
      </c>
      <c r="D115" s="4" t="s">
        <v>268</v>
      </c>
      <c r="E115" s="4" t="s">
        <v>242</v>
      </c>
      <c r="F115" s="4" t="s">
        <v>243</v>
      </c>
      <c r="G115" s="9">
        <v>69234</v>
      </c>
      <c r="H115" s="9">
        <v>12382</v>
      </c>
      <c r="I115" s="9">
        <v>81616</v>
      </c>
      <c r="J115" s="9">
        <v>2889</v>
      </c>
      <c r="K115" s="9">
        <v>457</v>
      </c>
      <c r="L115" s="9">
        <v>193</v>
      </c>
      <c r="M115" s="9">
        <v>960</v>
      </c>
      <c r="N115" s="9">
        <v>517</v>
      </c>
      <c r="O115" s="9">
        <v>10697</v>
      </c>
      <c r="P115" s="9">
        <v>205</v>
      </c>
      <c r="Q115" s="9">
        <v>137</v>
      </c>
      <c r="R115" s="9">
        <v>2710</v>
      </c>
      <c r="S115" s="9">
        <v>127</v>
      </c>
      <c r="T115" s="9">
        <v>76</v>
      </c>
      <c r="U115" s="9">
        <v>730</v>
      </c>
      <c r="V115" s="9"/>
      <c r="W115" s="9">
        <v>16450</v>
      </c>
      <c r="X115" s="9">
        <v>15135</v>
      </c>
      <c r="Y115" s="9">
        <v>553</v>
      </c>
      <c r="Z115" s="9">
        <v>0</v>
      </c>
      <c r="AA115" s="9">
        <v>273</v>
      </c>
      <c r="AB115" s="9">
        <v>2471</v>
      </c>
      <c r="AC115" s="9">
        <v>0</v>
      </c>
      <c r="AD115" s="9">
        <v>10840</v>
      </c>
      <c r="AE115" s="9">
        <v>16</v>
      </c>
      <c r="AF115" s="9">
        <v>688</v>
      </c>
      <c r="AG115" s="9">
        <v>29</v>
      </c>
      <c r="AH115" s="9">
        <v>35143</v>
      </c>
      <c r="AI115" s="9">
        <v>0</v>
      </c>
      <c r="AJ115" s="9">
        <v>16</v>
      </c>
      <c r="AK115" s="9">
        <v>6</v>
      </c>
      <c r="AL115" s="4" t="s">
        <v>244</v>
      </c>
      <c r="AM115" s="4" t="s">
        <v>246</v>
      </c>
      <c r="AN115" s="4">
        <v>16</v>
      </c>
      <c r="AO115" s="4">
        <v>0</v>
      </c>
      <c r="AP115" s="4" t="s">
        <v>244</v>
      </c>
      <c r="AQ115" s="9"/>
      <c r="AR115" s="9"/>
      <c r="AS115" s="4" t="s">
        <v>245</v>
      </c>
      <c r="AT115" s="9">
        <v>9</v>
      </c>
      <c r="AU115" s="9">
        <v>1</v>
      </c>
      <c r="AV115" s="9">
        <v>11</v>
      </c>
      <c r="AW115" s="9">
        <v>21</v>
      </c>
      <c r="AX115" s="9">
        <v>20</v>
      </c>
      <c r="AY115" s="9">
        <v>0</v>
      </c>
      <c r="AZ115" s="9">
        <v>0</v>
      </c>
      <c r="BA115" s="9">
        <v>21</v>
      </c>
      <c r="BB115" s="9">
        <v>0</v>
      </c>
      <c r="BC115" s="9">
        <v>6</v>
      </c>
      <c r="BD115" s="9">
        <v>0</v>
      </c>
      <c r="BE115" s="9">
        <v>0</v>
      </c>
      <c r="BF115" s="9">
        <v>0</v>
      </c>
      <c r="BG115" s="9">
        <v>0</v>
      </c>
      <c r="BH115" s="4" t="s">
        <v>246</v>
      </c>
      <c r="BI115" s="4" t="s">
        <v>247</v>
      </c>
      <c r="BJ115" s="9">
        <v>5345</v>
      </c>
      <c r="BK115" s="9">
        <v>30</v>
      </c>
      <c r="BL115" s="9">
        <v>8</v>
      </c>
      <c r="BM115" s="9">
        <v>3862</v>
      </c>
      <c r="BN115" s="9">
        <v>3862</v>
      </c>
      <c r="BO115" s="9">
        <v>17</v>
      </c>
      <c r="BP115" s="9">
        <v>15283</v>
      </c>
      <c r="BQ115" s="9">
        <v>29</v>
      </c>
      <c r="BR115" s="9">
        <v>0</v>
      </c>
      <c r="BS115" s="9">
        <v>15283</v>
      </c>
      <c r="BT115" s="9">
        <v>15283</v>
      </c>
      <c r="BU115" s="9">
        <v>462</v>
      </c>
      <c r="BV115" s="9">
        <v>28</v>
      </c>
      <c r="BW115" s="9">
        <v>0</v>
      </c>
      <c r="BX115" s="9">
        <v>0</v>
      </c>
      <c r="BY115" s="9">
        <v>28</v>
      </c>
      <c r="BZ115" s="9">
        <v>28</v>
      </c>
      <c r="CA115" s="9">
        <v>28</v>
      </c>
      <c r="CB115" s="9"/>
      <c r="CC115" s="9"/>
      <c r="CD115" s="9"/>
      <c r="CE115" s="9"/>
      <c r="CF115" s="9"/>
      <c r="CG115" s="9"/>
      <c r="CH115" s="9">
        <v>161505</v>
      </c>
      <c r="CI115" s="9">
        <v>308</v>
      </c>
      <c r="CJ115" s="9">
        <v>0</v>
      </c>
      <c r="CK115" s="9">
        <v>41247</v>
      </c>
      <c r="CL115" s="9">
        <v>42329</v>
      </c>
      <c r="CM115" s="9">
        <v>227</v>
      </c>
      <c r="CN115" s="9">
        <v>1019</v>
      </c>
      <c r="CO115" s="9">
        <v>0</v>
      </c>
      <c r="CP115" s="9">
        <v>0</v>
      </c>
      <c r="CQ115" s="9">
        <v>814</v>
      </c>
      <c r="CR115" s="9">
        <v>1019</v>
      </c>
      <c r="CS115" s="9">
        <v>0</v>
      </c>
      <c r="CT115" s="9">
        <v>308</v>
      </c>
      <c r="CU115" s="9">
        <v>49</v>
      </c>
      <c r="CV115" s="4">
        <v>46.4</v>
      </c>
      <c r="CW115" s="4">
        <v>49.8</v>
      </c>
      <c r="CX115" s="4" t="s">
        <v>244</v>
      </c>
      <c r="CY115" s="9">
        <v>0</v>
      </c>
      <c r="CZ115" s="9">
        <v>2836333</v>
      </c>
      <c r="DA115" s="9">
        <v>2824510</v>
      </c>
      <c r="DB115" s="9">
        <v>250330</v>
      </c>
      <c r="DC115" s="9">
        <v>1067520</v>
      </c>
      <c r="DD115" s="9">
        <v>305860</v>
      </c>
      <c r="DE115" s="9">
        <v>1477040</v>
      </c>
      <c r="DF115" s="9">
        <v>8761593</v>
      </c>
      <c r="DG115" s="9">
        <v>504494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587265</v>
      </c>
      <c r="DO115" s="9">
        <v>243588</v>
      </c>
      <c r="DP115" s="9">
        <v>164872</v>
      </c>
      <c r="DQ115" s="9">
        <v>995725</v>
      </c>
      <c r="DR115" s="9">
        <v>1500219</v>
      </c>
    </row>
    <row r="116" spans="1:122" x14ac:dyDescent="0.35">
      <c r="A116" s="4" t="s">
        <v>458</v>
      </c>
      <c r="B116" s="4">
        <v>175</v>
      </c>
      <c r="C116" s="4" t="s">
        <v>240</v>
      </c>
      <c r="D116" s="4" t="s">
        <v>241</v>
      </c>
      <c r="E116" s="4" t="s">
        <v>256</v>
      </c>
      <c r="F116" s="4" t="s">
        <v>243</v>
      </c>
      <c r="G116" s="9">
        <v>9952</v>
      </c>
      <c r="H116" s="9">
        <v>7201</v>
      </c>
      <c r="I116" s="9">
        <v>17153</v>
      </c>
      <c r="J116" s="9">
        <v>855</v>
      </c>
      <c r="K116" s="9">
        <v>3223</v>
      </c>
      <c r="L116" s="9">
        <v>77</v>
      </c>
      <c r="M116" s="9"/>
      <c r="N116" s="9">
        <v>69</v>
      </c>
      <c r="O116" s="9">
        <v>955</v>
      </c>
      <c r="P116" s="9">
        <v>33</v>
      </c>
      <c r="Q116" s="9">
        <v>1</v>
      </c>
      <c r="R116" s="9">
        <v>65</v>
      </c>
      <c r="S116" s="9"/>
      <c r="T116" s="9">
        <v>90</v>
      </c>
      <c r="U116" s="9">
        <v>160</v>
      </c>
      <c r="V116" s="9">
        <v>46958</v>
      </c>
      <c r="W116" s="9">
        <v>3422</v>
      </c>
      <c r="X116" s="9">
        <v>3030</v>
      </c>
      <c r="Y116" s="9"/>
      <c r="Z116" s="9"/>
      <c r="AA116" s="9"/>
      <c r="AB116" s="9"/>
      <c r="AC116" s="9"/>
      <c r="AD116" s="9">
        <v>1310</v>
      </c>
      <c r="AE116" s="9"/>
      <c r="AF116" s="9"/>
      <c r="AG116" s="9"/>
      <c r="AH116" s="9"/>
      <c r="AI116" s="9"/>
      <c r="AJ116" s="9"/>
      <c r="AK116" s="9"/>
      <c r="AL116" s="4" t="s">
        <v>244</v>
      </c>
      <c r="AM116" s="4" t="s">
        <v>246</v>
      </c>
      <c r="AN116" s="4">
        <v>7</v>
      </c>
      <c r="AO116" s="4"/>
      <c r="AP116" s="4" t="s">
        <v>246</v>
      </c>
      <c r="AQ116" s="9">
        <v>9</v>
      </c>
      <c r="AR116" s="9">
        <v>52</v>
      </c>
      <c r="AS116" s="4" t="s">
        <v>245</v>
      </c>
      <c r="AT116" s="9">
        <v>2</v>
      </c>
      <c r="AU116" s="9">
        <v>1</v>
      </c>
      <c r="AV116" s="9">
        <v>1</v>
      </c>
      <c r="AW116" s="9">
        <v>4</v>
      </c>
      <c r="AX116" s="9">
        <v>1</v>
      </c>
      <c r="AY116" s="9"/>
      <c r="AZ116" s="9"/>
      <c r="BA116" s="9">
        <v>4</v>
      </c>
      <c r="BB116" s="9"/>
      <c r="BC116" s="9"/>
      <c r="BD116" s="9"/>
      <c r="BE116" s="9">
        <v>3</v>
      </c>
      <c r="BF116" s="9"/>
      <c r="BG116" s="9">
        <v>2</v>
      </c>
      <c r="BH116" s="4" t="s">
        <v>244</v>
      </c>
      <c r="BI116" s="4" t="s">
        <v>247</v>
      </c>
      <c r="BJ116" s="9">
        <v>3220</v>
      </c>
      <c r="BK116" s="9">
        <v>18</v>
      </c>
      <c r="BL116" s="9"/>
      <c r="BM116" s="9">
        <v>3200</v>
      </c>
      <c r="BN116" s="9">
        <v>2823</v>
      </c>
      <c r="BO116" s="9">
        <v>3100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>
        <v>22380</v>
      </c>
      <c r="CI116" s="9">
        <v>300</v>
      </c>
      <c r="CJ116" s="9"/>
      <c r="CK116" s="9">
        <v>22080</v>
      </c>
      <c r="CL116" s="9">
        <v>19160</v>
      </c>
      <c r="CM116" s="9">
        <v>9319</v>
      </c>
      <c r="CN116" s="9">
        <v>30000</v>
      </c>
      <c r="CO116" s="9"/>
      <c r="CP116" s="9"/>
      <c r="CQ116" s="9">
        <v>19160</v>
      </c>
      <c r="CR116" s="9">
        <v>371</v>
      </c>
      <c r="CS116" s="9"/>
      <c r="CT116" s="9">
        <v>6</v>
      </c>
      <c r="CU116" s="9">
        <v>3</v>
      </c>
      <c r="CV116" s="4">
        <v>6.4</v>
      </c>
      <c r="CW116" s="4">
        <v>8.8000000000000007</v>
      </c>
      <c r="CX116" s="4" t="s">
        <v>244</v>
      </c>
      <c r="CY116" s="9"/>
      <c r="CZ116" s="9">
        <v>493410</v>
      </c>
      <c r="DA116" s="9">
        <v>437592</v>
      </c>
      <c r="DB116" s="9">
        <v>20710</v>
      </c>
      <c r="DC116" s="9">
        <v>114972</v>
      </c>
      <c r="DD116" s="9">
        <v>59436</v>
      </c>
      <c r="DE116" s="9">
        <v>69203</v>
      </c>
      <c r="DF116" s="9">
        <v>1195323</v>
      </c>
      <c r="DG116" s="9"/>
      <c r="DH116" s="9"/>
      <c r="DI116" s="9">
        <v>10000</v>
      </c>
      <c r="DJ116" s="9">
        <v>7860</v>
      </c>
      <c r="DK116" s="9"/>
      <c r="DL116" s="9"/>
      <c r="DM116" s="9"/>
      <c r="DN116" s="9">
        <v>40477</v>
      </c>
      <c r="DO116" s="9">
        <v>83346</v>
      </c>
      <c r="DP116" s="9"/>
      <c r="DQ116" s="9">
        <v>123823</v>
      </c>
      <c r="DR116" s="9">
        <v>141683</v>
      </c>
    </row>
    <row r="117" spans="1:122" x14ac:dyDescent="0.35">
      <c r="A117" s="4" t="s">
        <v>459</v>
      </c>
      <c r="B117" s="4">
        <v>158</v>
      </c>
      <c r="C117" s="4" t="s">
        <v>263</v>
      </c>
      <c r="D117" s="4" t="s">
        <v>255</v>
      </c>
      <c r="E117" s="4" t="s">
        <v>329</v>
      </c>
      <c r="F117" s="4" t="s">
        <v>419</v>
      </c>
      <c r="G117" s="9">
        <v>45132</v>
      </c>
      <c r="H117" s="9">
        <v>102679</v>
      </c>
      <c r="I117" s="9">
        <v>147811</v>
      </c>
      <c r="J117" s="9">
        <v>311</v>
      </c>
      <c r="K117" s="9">
        <v>0</v>
      </c>
      <c r="L117" s="9">
        <v>0</v>
      </c>
      <c r="M117" s="9">
        <v>0</v>
      </c>
      <c r="N117" s="9">
        <v>112</v>
      </c>
      <c r="O117" s="9">
        <v>1800</v>
      </c>
      <c r="P117" s="9">
        <v>14</v>
      </c>
      <c r="Q117" s="9">
        <v>2</v>
      </c>
      <c r="R117" s="9">
        <v>30</v>
      </c>
      <c r="S117" s="9">
        <v>0</v>
      </c>
      <c r="T117" s="9">
        <v>4</v>
      </c>
      <c r="U117" s="9">
        <v>118</v>
      </c>
      <c r="V117" s="9"/>
      <c r="W117" s="9">
        <v>11600</v>
      </c>
      <c r="X117" s="9">
        <v>1200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5</v>
      </c>
      <c r="AH117" s="9">
        <v>4594</v>
      </c>
      <c r="AI117" s="9">
        <v>0</v>
      </c>
      <c r="AJ117" s="9">
        <v>0</v>
      </c>
      <c r="AK117" s="9">
        <v>0</v>
      </c>
      <c r="AL117" s="4" t="s">
        <v>244</v>
      </c>
      <c r="AM117" s="4" t="s">
        <v>246</v>
      </c>
      <c r="AN117" s="4">
        <v>7</v>
      </c>
      <c r="AO117" s="4">
        <v>0</v>
      </c>
      <c r="AP117" s="4" t="s">
        <v>246</v>
      </c>
      <c r="AQ117" s="9">
        <v>5</v>
      </c>
      <c r="AR117" s="9">
        <v>38</v>
      </c>
      <c r="AS117" s="4" t="s">
        <v>245</v>
      </c>
      <c r="AT117" s="9">
        <v>2</v>
      </c>
      <c r="AU117" s="9">
        <v>0</v>
      </c>
      <c r="AV117" s="9">
        <v>0</v>
      </c>
      <c r="AW117" s="9">
        <v>2</v>
      </c>
      <c r="AX117" s="9">
        <v>0</v>
      </c>
      <c r="AY117" s="9">
        <v>0</v>
      </c>
      <c r="AZ117" s="9">
        <v>0</v>
      </c>
      <c r="BA117" s="9">
        <v>2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4" t="s">
        <v>244</v>
      </c>
      <c r="BI117" s="4" t="s">
        <v>247</v>
      </c>
      <c r="BJ117" s="9">
        <v>194393</v>
      </c>
      <c r="BK117" s="9">
        <v>949</v>
      </c>
      <c r="BL117" s="9">
        <v>45</v>
      </c>
      <c r="BM117" s="9">
        <v>194393</v>
      </c>
      <c r="BN117" s="9">
        <v>26878</v>
      </c>
      <c r="BO117" s="9"/>
      <c r="BP117" s="9">
        <v>5095</v>
      </c>
      <c r="BQ117" s="9">
        <v>50</v>
      </c>
      <c r="BR117" s="9"/>
      <c r="BS117" s="9">
        <v>5095</v>
      </c>
      <c r="BT117" s="9">
        <v>2951</v>
      </c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>
        <v>949000</v>
      </c>
      <c r="CI117" s="9">
        <v>1083</v>
      </c>
      <c r="CJ117" s="9"/>
      <c r="CK117" s="9">
        <v>341300</v>
      </c>
      <c r="CL117" s="9">
        <v>341300</v>
      </c>
      <c r="CM117" s="9">
        <v>160000</v>
      </c>
      <c r="CN117" s="9"/>
      <c r="CO117" s="9"/>
      <c r="CP117" s="9"/>
      <c r="CQ117" s="9"/>
      <c r="CR117" s="9"/>
      <c r="CS117" s="9"/>
      <c r="CT117" s="9">
        <v>139</v>
      </c>
      <c r="CU117" s="9"/>
      <c r="CV117" s="4">
        <v>17</v>
      </c>
      <c r="CW117" s="4">
        <v>22</v>
      </c>
      <c r="CX117" s="4" t="s">
        <v>246</v>
      </c>
      <c r="CY117" s="9">
        <v>40</v>
      </c>
      <c r="CZ117" s="9">
        <v>1344700</v>
      </c>
      <c r="DA117" s="9">
        <v>700000</v>
      </c>
      <c r="DB117" s="9">
        <v>0</v>
      </c>
      <c r="DC117" s="9">
        <v>97000</v>
      </c>
      <c r="DD117" s="9">
        <v>24400</v>
      </c>
      <c r="DE117" s="9">
        <v>152400</v>
      </c>
      <c r="DF117" s="9">
        <v>2318500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326250</v>
      </c>
      <c r="DO117" s="9">
        <v>12610</v>
      </c>
      <c r="DP117" s="9">
        <v>0</v>
      </c>
      <c r="DQ117" s="9">
        <v>338860</v>
      </c>
      <c r="DR117" s="9">
        <v>338860</v>
      </c>
    </row>
    <row r="118" spans="1:122" x14ac:dyDescent="0.35">
      <c r="A118" s="4" t="s">
        <v>460</v>
      </c>
      <c r="B118" s="4">
        <v>110</v>
      </c>
      <c r="C118" s="4" t="s">
        <v>461</v>
      </c>
      <c r="D118" s="4" t="s">
        <v>320</v>
      </c>
      <c r="E118" s="4" t="s">
        <v>242</v>
      </c>
      <c r="F118" s="4" t="s">
        <v>278</v>
      </c>
      <c r="G118" s="9">
        <v>5040</v>
      </c>
      <c r="H118" s="9">
        <v>13723</v>
      </c>
      <c r="I118" s="9">
        <v>18763</v>
      </c>
      <c r="J118" s="9">
        <v>1521</v>
      </c>
      <c r="K118" s="9">
        <v>754</v>
      </c>
      <c r="L118" s="9">
        <v>125</v>
      </c>
      <c r="M118" s="9">
        <v>0</v>
      </c>
      <c r="N118" s="9">
        <v>26</v>
      </c>
      <c r="O118" s="9">
        <v>515</v>
      </c>
      <c r="P118" s="9">
        <v>1</v>
      </c>
      <c r="Q118" s="9">
        <v>55</v>
      </c>
      <c r="R118" s="9">
        <v>2256</v>
      </c>
      <c r="S118" s="9">
        <v>25</v>
      </c>
      <c r="T118" s="9">
        <v>20</v>
      </c>
      <c r="U118" s="9">
        <v>101</v>
      </c>
      <c r="V118" s="9">
        <v>36256</v>
      </c>
      <c r="W118" s="9">
        <v>5412</v>
      </c>
      <c r="X118" s="9">
        <v>2096</v>
      </c>
      <c r="Y118" s="9">
        <v>196</v>
      </c>
      <c r="Z118" s="9">
        <v>47</v>
      </c>
      <c r="AA118" s="9">
        <v>5</v>
      </c>
      <c r="AB118" s="9"/>
      <c r="AC118" s="9"/>
      <c r="AD118" s="9"/>
      <c r="AE118" s="9">
        <v>7</v>
      </c>
      <c r="AF118" s="9">
        <v>177</v>
      </c>
      <c r="AG118" s="9"/>
      <c r="AH118" s="9"/>
      <c r="AI118" s="9"/>
      <c r="AJ118" s="9">
        <v>194</v>
      </c>
      <c r="AK118" s="9"/>
      <c r="AL118" s="4" t="s">
        <v>244</v>
      </c>
      <c r="AM118" s="4" t="s">
        <v>244</v>
      </c>
      <c r="AN118" s="4">
        <v>8</v>
      </c>
      <c r="AO118" s="4">
        <v>3</v>
      </c>
      <c r="AP118" s="4" t="s">
        <v>246</v>
      </c>
      <c r="AQ118" s="9">
        <v>37</v>
      </c>
      <c r="AR118" s="9">
        <v>180</v>
      </c>
      <c r="AS118" s="4" t="s">
        <v>245</v>
      </c>
      <c r="AT118" s="9">
        <v>2</v>
      </c>
      <c r="AU118" s="9">
        <v>1</v>
      </c>
      <c r="AV118" s="9">
        <v>4</v>
      </c>
      <c r="AW118" s="9">
        <v>7</v>
      </c>
      <c r="AX118" s="9">
        <v>4</v>
      </c>
      <c r="AY118" s="9">
        <v>0</v>
      </c>
      <c r="AZ118" s="9">
        <v>0</v>
      </c>
      <c r="BA118" s="9">
        <v>7</v>
      </c>
      <c r="BB118" s="9">
        <v>0</v>
      </c>
      <c r="BC118" s="9">
        <v>0</v>
      </c>
      <c r="BD118" s="9">
        <v>0</v>
      </c>
      <c r="BE118" s="9">
        <v>4</v>
      </c>
      <c r="BF118" s="9">
        <v>0</v>
      </c>
      <c r="BG118" s="9">
        <v>2</v>
      </c>
      <c r="BH118" s="4" t="s">
        <v>244</v>
      </c>
      <c r="BI118" s="4" t="s">
        <v>247</v>
      </c>
      <c r="BJ118" s="9">
        <v>10174</v>
      </c>
      <c r="BK118" s="9">
        <v>221</v>
      </c>
      <c r="BL118" s="9">
        <v>99</v>
      </c>
      <c r="BM118" s="9">
        <v>9792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8774</v>
      </c>
      <c r="CI118" s="9">
        <v>0</v>
      </c>
      <c r="CJ118" s="9">
        <v>0</v>
      </c>
      <c r="CK118" s="9">
        <v>0</v>
      </c>
      <c r="CL118" s="9">
        <v>5341</v>
      </c>
      <c r="CM118" s="9">
        <v>0</v>
      </c>
      <c r="CN118" s="9">
        <v>112</v>
      </c>
      <c r="CO118" s="9">
        <v>0</v>
      </c>
      <c r="CP118" s="9">
        <v>0</v>
      </c>
      <c r="CQ118" s="9">
        <v>0</v>
      </c>
      <c r="CR118" s="9">
        <v>24</v>
      </c>
      <c r="CS118" s="9">
        <v>14</v>
      </c>
      <c r="CT118" s="9">
        <v>14</v>
      </c>
      <c r="CU118" s="9">
        <v>10</v>
      </c>
      <c r="CV118" s="4">
        <v>5.9</v>
      </c>
      <c r="CW118" s="4">
        <v>8.4</v>
      </c>
      <c r="CX118" s="4" t="s">
        <v>246</v>
      </c>
      <c r="CY118" s="9">
        <v>1855</v>
      </c>
      <c r="CZ118" s="9">
        <v>332627</v>
      </c>
      <c r="DA118" s="9">
        <v>136050</v>
      </c>
      <c r="DB118" s="9">
        <v>0</v>
      </c>
      <c r="DC118" s="9">
        <v>0</v>
      </c>
      <c r="DD118" s="9">
        <v>39447</v>
      </c>
      <c r="DE118" s="9">
        <v>49910</v>
      </c>
      <c r="DF118" s="9">
        <v>558034</v>
      </c>
      <c r="DG118" s="9">
        <v>134960</v>
      </c>
      <c r="DH118" s="9">
        <v>0</v>
      </c>
      <c r="DI118" s="9">
        <v>181500</v>
      </c>
      <c r="DJ118" s="9">
        <v>40042</v>
      </c>
      <c r="DK118" s="9">
        <v>50005</v>
      </c>
      <c r="DL118" s="9">
        <v>38048</v>
      </c>
      <c r="DM118" s="9">
        <v>0</v>
      </c>
      <c r="DN118" s="9">
        <v>26506</v>
      </c>
      <c r="DO118" s="9">
        <v>60713</v>
      </c>
      <c r="DP118" s="9">
        <v>17105</v>
      </c>
      <c r="DQ118" s="9">
        <v>104324</v>
      </c>
      <c r="DR118" s="9">
        <v>564375</v>
      </c>
    </row>
    <row r="119" spans="1:122" x14ac:dyDescent="0.35">
      <c r="A119" s="4" t="s">
        <v>462</v>
      </c>
      <c r="B119" s="4">
        <v>111</v>
      </c>
      <c r="C119" s="4" t="s">
        <v>463</v>
      </c>
      <c r="D119" s="4" t="s">
        <v>255</v>
      </c>
      <c r="E119" s="4" t="s">
        <v>261</v>
      </c>
      <c r="F119" s="4" t="s">
        <v>243</v>
      </c>
      <c r="G119" s="9">
        <v>34895</v>
      </c>
      <c r="H119" s="9">
        <v>12456</v>
      </c>
      <c r="I119" s="9">
        <v>47351</v>
      </c>
      <c r="J119" s="9">
        <v>1244</v>
      </c>
      <c r="K119" s="9">
        <v>0</v>
      </c>
      <c r="L119" s="9">
        <v>30</v>
      </c>
      <c r="M119" s="9"/>
      <c r="N119" s="9">
        <v>196</v>
      </c>
      <c r="O119" s="9">
        <v>2021</v>
      </c>
      <c r="P119" s="9">
        <v>14</v>
      </c>
      <c r="Q119" s="9">
        <v>5</v>
      </c>
      <c r="R119" s="9">
        <v>70</v>
      </c>
      <c r="S119" s="9"/>
      <c r="T119" s="9">
        <v>25</v>
      </c>
      <c r="U119" s="9">
        <v>226</v>
      </c>
      <c r="V119" s="9">
        <v>31334</v>
      </c>
      <c r="W119" s="9">
        <v>7356</v>
      </c>
      <c r="X119" s="9">
        <v>3483</v>
      </c>
      <c r="Y119" s="9">
        <v>525</v>
      </c>
      <c r="Z119" s="9"/>
      <c r="AA119" s="9">
        <v>827</v>
      </c>
      <c r="AB119" s="9"/>
      <c r="AC119" s="9"/>
      <c r="AD119" s="9">
        <v>216</v>
      </c>
      <c r="AE119" s="9"/>
      <c r="AF119" s="9"/>
      <c r="AG119" s="9">
        <v>1</v>
      </c>
      <c r="AH119" s="9">
        <v>513</v>
      </c>
      <c r="AI119" s="9"/>
      <c r="AJ119" s="9">
        <v>20</v>
      </c>
      <c r="AK119" s="9"/>
      <c r="AL119" s="4" t="s">
        <v>244</v>
      </c>
      <c r="AM119" s="4" t="s">
        <v>244</v>
      </c>
      <c r="AN119" s="4">
        <v>14</v>
      </c>
      <c r="AO119" s="4">
        <v>7</v>
      </c>
      <c r="AP119" s="4" t="s">
        <v>246</v>
      </c>
      <c r="AQ119" s="9">
        <v>12</v>
      </c>
      <c r="AR119" s="9">
        <v>48</v>
      </c>
      <c r="AS119" s="4" t="s">
        <v>245</v>
      </c>
      <c r="AT119" s="9"/>
      <c r="AU119" s="9"/>
      <c r="AV119" s="9"/>
      <c r="AW119" s="9">
        <v>0</v>
      </c>
      <c r="AX119" s="9"/>
      <c r="AY119" s="9"/>
      <c r="AZ119" s="9"/>
      <c r="BA119" s="9">
        <v>0</v>
      </c>
      <c r="BB119" s="9"/>
      <c r="BC119" s="9"/>
      <c r="BD119" s="9"/>
      <c r="BE119" s="9">
        <v>1</v>
      </c>
      <c r="BF119" s="9"/>
      <c r="BG119" s="9">
        <v>1</v>
      </c>
      <c r="BH119" s="4" t="s">
        <v>244</v>
      </c>
      <c r="BI119" s="4" t="s">
        <v>247</v>
      </c>
      <c r="BJ119" s="9">
        <v>11564</v>
      </c>
      <c r="BK119" s="9">
        <v>10</v>
      </c>
      <c r="BL119" s="9">
        <v>84</v>
      </c>
      <c r="BM119" s="9">
        <v>6886</v>
      </c>
      <c r="BN119" s="9">
        <v>1776</v>
      </c>
      <c r="BO119" s="9">
        <v>1563</v>
      </c>
      <c r="BP119" s="9">
        <v>25</v>
      </c>
      <c r="BQ119" s="9"/>
      <c r="BR119" s="9"/>
      <c r="BS119" s="9">
        <v>25</v>
      </c>
      <c r="BT119" s="9">
        <v>25</v>
      </c>
      <c r="BU119" s="9">
        <v>13</v>
      </c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>
        <v>270000</v>
      </c>
      <c r="CI119" s="9">
        <v>920</v>
      </c>
      <c r="CJ119" s="9">
        <v>5000</v>
      </c>
      <c r="CK119" s="9">
        <v>19444</v>
      </c>
      <c r="CL119" s="9">
        <v>125000</v>
      </c>
      <c r="CM119" s="9">
        <v>9783</v>
      </c>
      <c r="CN119" s="9">
        <v>1000</v>
      </c>
      <c r="CO119" s="9"/>
      <c r="CP119" s="9"/>
      <c r="CQ119" s="9">
        <v>195</v>
      </c>
      <c r="CR119" s="9">
        <v>500</v>
      </c>
      <c r="CS119" s="9"/>
      <c r="CT119" s="9">
        <v>1</v>
      </c>
      <c r="CU119" s="9"/>
      <c r="CV119" s="4">
        <v>16.25</v>
      </c>
      <c r="CW119" s="4">
        <v>25</v>
      </c>
      <c r="CX119" s="4" t="s">
        <v>246</v>
      </c>
      <c r="CY119" s="9">
        <v>4079</v>
      </c>
      <c r="CZ119" s="9">
        <v>1160890</v>
      </c>
      <c r="DA119" s="9">
        <v>470313</v>
      </c>
      <c r="DB119" s="9"/>
      <c r="DC119" s="9"/>
      <c r="DD119" s="9">
        <v>49728</v>
      </c>
      <c r="DE119" s="9">
        <v>538433</v>
      </c>
      <c r="DF119" s="9">
        <v>2219364</v>
      </c>
      <c r="DG119" s="9">
        <v>568267</v>
      </c>
      <c r="DH119" s="9">
        <v>1120485</v>
      </c>
      <c r="DI119" s="9">
        <v>202000</v>
      </c>
      <c r="DJ119" s="9"/>
      <c r="DK119" s="9">
        <v>35350</v>
      </c>
      <c r="DL119" s="9"/>
      <c r="DM119" s="9">
        <v>210000</v>
      </c>
      <c r="DN119" s="9">
        <v>234038</v>
      </c>
      <c r="DO119" s="9">
        <v>418419</v>
      </c>
      <c r="DP119" s="9">
        <v>7405.03</v>
      </c>
      <c r="DQ119" s="9">
        <v>869862</v>
      </c>
      <c r="DR119" s="9">
        <v>2795964</v>
      </c>
    </row>
    <row r="120" spans="1:122" x14ac:dyDescent="0.35">
      <c r="A120" s="4" t="s">
        <v>464</v>
      </c>
      <c r="B120" s="4">
        <v>59</v>
      </c>
      <c r="C120" s="4" t="s">
        <v>259</v>
      </c>
      <c r="D120" s="4" t="s">
        <v>260</v>
      </c>
      <c r="E120" s="4" t="s">
        <v>242</v>
      </c>
      <c r="F120" s="4" t="s">
        <v>243</v>
      </c>
      <c r="G120" s="9">
        <v>20911</v>
      </c>
      <c r="H120" s="9">
        <v>11853</v>
      </c>
      <c r="I120" s="9">
        <v>32764</v>
      </c>
      <c r="J120" s="9">
        <v>686</v>
      </c>
      <c r="K120" s="9">
        <v>25</v>
      </c>
      <c r="L120" s="9">
        <v>690</v>
      </c>
      <c r="M120" s="9">
        <v>10000</v>
      </c>
      <c r="N120" s="9">
        <v>85</v>
      </c>
      <c r="O120" s="9">
        <v>1928</v>
      </c>
      <c r="P120" s="9">
        <v>24</v>
      </c>
      <c r="Q120" s="9">
        <v>3</v>
      </c>
      <c r="R120" s="9">
        <v>250</v>
      </c>
      <c r="S120" s="9">
        <v>3</v>
      </c>
      <c r="T120" s="9">
        <v>10</v>
      </c>
      <c r="U120" s="9">
        <v>98</v>
      </c>
      <c r="V120" s="9">
        <v>55095</v>
      </c>
      <c r="W120" s="9">
        <v>5100</v>
      </c>
      <c r="X120" s="9">
        <v>1721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2</v>
      </c>
      <c r="AF120" s="9">
        <v>75</v>
      </c>
      <c r="AG120" s="9">
        <v>3</v>
      </c>
      <c r="AH120" s="9">
        <v>162</v>
      </c>
      <c r="AI120" s="9">
        <v>0</v>
      </c>
      <c r="AJ120" s="9">
        <v>0</v>
      </c>
      <c r="AK120" s="9">
        <v>0</v>
      </c>
      <c r="AL120" s="4" t="s">
        <v>244</v>
      </c>
      <c r="AM120" s="4" t="s">
        <v>244</v>
      </c>
      <c r="AN120" s="4">
        <v>10</v>
      </c>
      <c r="AO120" s="4">
        <v>5</v>
      </c>
      <c r="AP120" s="4" t="s">
        <v>246</v>
      </c>
      <c r="AQ120" s="9">
        <v>2</v>
      </c>
      <c r="AR120" s="9">
        <v>12</v>
      </c>
      <c r="AS120" s="4" t="s">
        <v>245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1</v>
      </c>
      <c r="BD120" s="9"/>
      <c r="BE120" s="9"/>
      <c r="BF120" s="9"/>
      <c r="BG120" s="9"/>
      <c r="BH120" s="4" t="s">
        <v>244</v>
      </c>
      <c r="BI120" s="4" t="s">
        <v>247</v>
      </c>
      <c r="BJ120" s="9">
        <v>3715</v>
      </c>
      <c r="BK120" s="9">
        <v>7</v>
      </c>
      <c r="BL120" s="9">
        <v>0</v>
      </c>
      <c r="BM120" s="9">
        <v>3715</v>
      </c>
      <c r="BN120" s="9">
        <v>230</v>
      </c>
      <c r="BO120" s="9">
        <v>0</v>
      </c>
      <c r="BP120" s="9">
        <v>40</v>
      </c>
      <c r="BQ120" s="9">
        <v>0</v>
      </c>
      <c r="BR120" s="9">
        <v>0</v>
      </c>
      <c r="BS120" s="9">
        <v>0</v>
      </c>
      <c r="BT120" s="9">
        <v>12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3</v>
      </c>
      <c r="CC120" s="9">
        <v>0</v>
      </c>
      <c r="CD120" s="9"/>
      <c r="CE120" s="9">
        <v>0</v>
      </c>
      <c r="CF120" s="9">
        <v>0</v>
      </c>
      <c r="CG120" s="9">
        <v>0</v>
      </c>
      <c r="CH120" s="9">
        <v>133050</v>
      </c>
      <c r="CI120" s="9">
        <v>820</v>
      </c>
      <c r="CJ120" s="9">
        <v>0</v>
      </c>
      <c r="CK120" s="9">
        <v>0</v>
      </c>
      <c r="CL120" s="9">
        <v>81480</v>
      </c>
      <c r="CM120" s="9">
        <v>0</v>
      </c>
      <c r="CN120" s="9">
        <v>357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4">
        <v>6.7</v>
      </c>
      <c r="CW120" s="4">
        <v>9.3000000000000007</v>
      </c>
      <c r="CX120" s="4" t="s">
        <v>246</v>
      </c>
      <c r="CY120" s="9">
        <v>200</v>
      </c>
      <c r="CZ120" s="9">
        <v>391592</v>
      </c>
      <c r="DA120" s="9">
        <v>39411</v>
      </c>
      <c r="DB120" s="9">
        <v>1525</v>
      </c>
      <c r="DC120" s="9">
        <v>11697</v>
      </c>
      <c r="DD120" s="9">
        <v>9491</v>
      </c>
      <c r="DE120" s="9">
        <v>128079</v>
      </c>
      <c r="DF120" s="9">
        <v>581795</v>
      </c>
      <c r="DG120" s="9">
        <v>223696</v>
      </c>
      <c r="DH120" s="9"/>
      <c r="DI120" s="9">
        <v>50000</v>
      </c>
      <c r="DJ120" s="9">
        <v>26891</v>
      </c>
      <c r="DK120" s="9"/>
      <c r="DL120" s="9"/>
      <c r="DM120" s="9"/>
      <c r="DN120" s="9">
        <v>153315</v>
      </c>
      <c r="DO120" s="9">
        <v>120748</v>
      </c>
      <c r="DP120" s="9">
        <v>690</v>
      </c>
      <c r="DQ120" s="9">
        <v>274753</v>
      </c>
      <c r="DR120" s="9">
        <v>594654</v>
      </c>
    </row>
    <row r="121" spans="1:122" x14ac:dyDescent="0.35">
      <c r="A121" s="4" t="s">
        <v>465</v>
      </c>
      <c r="B121" s="4">
        <v>112</v>
      </c>
      <c r="C121" s="4" t="s">
        <v>271</v>
      </c>
      <c r="D121" s="4" t="s">
        <v>268</v>
      </c>
      <c r="E121" s="4" t="s">
        <v>242</v>
      </c>
      <c r="F121" s="4" t="s">
        <v>278</v>
      </c>
      <c r="G121" s="9">
        <v>148525</v>
      </c>
      <c r="H121" s="9">
        <v>46996</v>
      </c>
      <c r="I121" s="9">
        <v>195521</v>
      </c>
      <c r="J121" s="9">
        <v>9562</v>
      </c>
      <c r="K121" s="9">
        <v>100</v>
      </c>
      <c r="L121" s="9">
        <v>60</v>
      </c>
      <c r="M121" s="9"/>
      <c r="N121" s="9">
        <v>6</v>
      </c>
      <c r="O121" s="9">
        <v>82</v>
      </c>
      <c r="P121" s="9">
        <v>3</v>
      </c>
      <c r="Q121" s="9">
        <v>1</v>
      </c>
      <c r="R121" s="9">
        <v>80</v>
      </c>
      <c r="S121" s="9"/>
      <c r="T121" s="9">
        <v>2</v>
      </c>
      <c r="U121" s="9">
        <v>9</v>
      </c>
      <c r="V121" s="9">
        <v>12300</v>
      </c>
      <c r="W121" s="9">
        <v>9718</v>
      </c>
      <c r="X121" s="9">
        <v>1085</v>
      </c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4" t="s">
        <v>244</v>
      </c>
      <c r="AM121" s="4" t="s">
        <v>244</v>
      </c>
      <c r="AN121" s="4">
        <v>15</v>
      </c>
      <c r="AO121" s="4">
        <v>7</v>
      </c>
      <c r="AP121" s="4" t="s">
        <v>246</v>
      </c>
      <c r="AQ121" s="9">
        <v>49</v>
      </c>
      <c r="AR121" s="9">
        <v>153</v>
      </c>
      <c r="AS121" s="4" t="s">
        <v>245</v>
      </c>
      <c r="AT121" s="9">
        <v>2</v>
      </c>
      <c r="AU121" s="9"/>
      <c r="AV121" s="9"/>
      <c r="AW121" s="9">
        <v>2</v>
      </c>
      <c r="AX121" s="9"/>
      <c r="AY121" s="9"/>
      <c r="AZ121" s="9"/>
      <c r="BA121" s="9">
        <v>2</v>
      </c>
      <c r="BB121" s="9"/>
      <c r="BC121" s="9"/>
      <c r="BD121" s="9"/>
      <c r="BE121" s="9"/>
      <c r="BF121" s="9"/>
      <c r="BG121" s="9"/>
      <c r="BH121" s="4" t="s">
        <v>246</v>
      </c>
      <c r="BI121" s="4" t="s">
        <v>247</v>
      </c>
      <c r="BJ121" s="9">
        <v>32608</v>
      </c>
      <c r="BK121" s="9">
        <v>92</v>
      </c>
      <c r="BL121" s="9">
        <v>0</v>
      </c>
      <c r="BM121" s="9">
        <v>14660</v>
      </c>
      <c r="BN121" s="9">
        <v>14100</v>
      </c>
      <c r="BO121" s="9">
        <v>13031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>
        <v>310644</v>
      </c>
      <c r="CI121" s="9">
        <v>44</v>
      </c>
      <c r="CJ121" s="9"/>
      <c r="CK121" s="9">
        <v>27949</v>
      </c>
      <c r="CL121" s="9">
        <v>27949</v>
      </c>
      <c r="CM121" s="9">
        <v>23194</v>
      </c>
      <c r="CN121" s="9"/>
      <c r="CO121" s="9"/>
      <c r="CP121" s="9"/>
      <c r="CQ121" s="9"/>
      <c r="CR121" s="9"/>
      <c r="CS121" s="9"/>
      <c r="CT121" s="9">
        <v>4</v>
      </c>
      <c r="CU121" s="9">
        <v>4</v>
      </c>
      <c r="CV121" s="8" t="s">
        <v>526</v>
      </c>
      <c r="CW121" s="8" t="s">
        <v>526</v>
      </c>
      <c r="CX121" s="4" t="s">
        <v>244</v>
      </c>
      <c r="CY121" s="9"/>
      <c r="CZ121" s="9">
        <v>83072</v>
      </c>
      <c r="DA121" s="9">
        <v>0</v>
      </c>
      <c r="DB121" s="9"/>
      <c r="DC121" s="9">
        <v>25239</v>
      </c>
      <c r="DD121" s="9">
        <v>10083</v>
      </c>
      <c r="DE121" s="9">
        <v>54644</v>
      </c>
      <c r="DF121" s="9">
        <v>173038</v>
      </c>
      <c r="DG121" s="9">
        <v>68830</v>
      </c>
      <c r="DH121" s="9"/>
      <c r="DI121" s="9">
        <v>49321</v>
      </c>
      <c r="DJ121" s="9">
        <v>71067</v>
      </c>
      <c r="DK121" s="9"/>
      <c r="DL121" s="9"/>
      <c r="DM121" s="9"/>
      <c r="DN121" s="9"/>
      <c r="DO121" s="9"/>
      <c r="DP121" s="9"/>
      <c r="DQ121" s="9">
        <v>0</v>
      </c>
      <c r="DR121" s="9">
        <v>189218</v>
      </c>
    </row>
    <row r="122" spans="1:122" x14ac:dyDescent="0.35">
      <c r="A122" s="4" t="s">
        <v>466</v>
      </c>
      <c r="B122" s="4">
        <v>151</v>
      </c>
      <c r="C122" s="4" t="s">
        <v>263</v>
      </c>
      <c r="D122" s="4" t="s">
        <v>255</v>
      </c>
      <c r="E122" s="4" t="s">
        <v>339</v>
      </c>
      <c r="F122" s="4" t="s">
        <v>419</v>
      </c>
      <c r="G122" s="9">
        <v>263209</v>
      </c>
      <c r="H122" s="9">
        <v>132665</v>
      </c>
      <c r="I122" s="9">
        <v>395874</v>
      </c>
      <c r="J122" s="9">
        <v>7735</v>
      </c>
      <c r="K122" s="9">
        <v>79176</v>
      </c>
      <c r="L122" s="9">
        <v>2800</v>
      </c>
      <c r="M122" s="9">
        <v>0</v>
      </c>
      <c r="N122" s="9">
        <v>6783</v>
      </c>
      <c r="O122" s="9">
        <v>92193</v>
      </c>
      <c r="P122" s="9">
        <v>446</v>
      </c>
      <c r="Q122" s="9">
        <v>118</v>
      </c>
      <c r="R122" s="9">
        <v>3901</v>
      </c>
      <c r="S122" s="9">
        <v>190</v>
      </c>
      <c r="T122" s="9">
        <v>157</v>
      </c>
      <c r="U122" s="9">
        <v>7058</v>
      </c>
      <c r="V122" s="9">
        <v>1097203</v>
      </c>
      <c r="W122" s="9">
        <v>88876</v>
      </c>
      <c r="X122" s="9">
        <v>60781</v>
      </c>
      <c r="Y122" s="9">
        <v>2255</v>
      </c>
      <c r="Z122" s="9">
        <v>0</v>
      </c>
      <c r="AA122" s="9">
        <v>2784</v>
      </c>
      <c r="AB122" s="9">
        <v>5719</v>
      </c>
      <c r="AC122" s="9">
        <v>0</v>
      </c>
      <c r="AD122" s="9">
        <v>3350</v>
      </c>
      <c r="AE122" s="9">
        <v>4</v>
      </c>
      <c r="AF122" s="9">
        <v>472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4" t="s">
        <v>244</v>
      </c>
      <c r="AM122" s="4" t="s">
        <v>244</v>
      </c>
      <c r="AN122" s="4">
        <v>15</v>
      </c>
      <c r="AO122" s="4">
        <v>7</v>
      </c>
      <c r="AP122" s="4" t="s">
        <v>246</v>
      </c>
      <c r="AQ122" s="9">
        <v>2</v>
      </c>
      <c r="AR122" s="9">
        <v>13</v>
      </c>
      <c r="AS122" s="4" t="s">
        <v>245</v>
      </c>
      <c r="AT122" s="9">
        <v>1</v>
      </c>
      <c r="AU122" s="9">
        <v>0</v>
      </c>
      <c r="AV122" s="9">
        <v>0</v>
      </c>
      <c r="AW122" s="9">
        <v>1</v>
      </c>
      <c r="AX122" s="9">
        <v>0</v>
      </c>
      <c r="AY122" s="9">
        <v>0</v>
      </c>
      <c r="AZ122" s="9">
        <v>0</v>
      </c>
      <c r="BA122" s="9">
        <v>1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4" t="s">
        <v>246</v>
      </c>
      <c r="BI122" s="4" t="s">
        <v>247</v>
      </c>
      <c r="BJ122" s="9">
        <v>597092</v>
      </c>
      <c r="BK122" s="9">
        <v>281</v>
      </c>
      <c r="BL122" s="9">
        <v>12</v>
      </c>
      <c r="BM122" s="9">
        <v>469934</v>
      </c>
      <c r="BN122" s="9">
        <v>212139</v>
      </c>
      <c r="BO122" s="9">
        <v>98496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>
        <v>37</v>
      </c>
      <c r="CU122" s="9">
        <v>0</v>
      </c>
      <c r="CV122" s="4">
        <v>59.8</v>
      </c>
      <c r="CW122" s="4">
        <v>98.8</v>
      </c>
      <c r="CX122" s="4" t="s">
        <v>246</v>
      </c>
      <c r="CY122" s="9">
        <v>321</v>
      </c>
      <c r="CZ122" s="9">
        <v>5651314</v>
      </c>
      <c r="DA122" s="9">
        <v>12719995</v>
      </c>
      <c r="DB122" s="9">
        <v>31254</v>
      </c>
      <c r="DC122" s="9">
        <v>436825</v>
      </c>
      <c r="DD122" s="9">
        <v>232947</v>
      </c>
      <c r="DE122" s="9">
        <v>1639941</v>
      </c>
      <c r="DF122" s="9">
        <v>20712276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2351129</v>
      </c>
      <c r="DO122" s="9">
        <v>1978573</v>
      </c>
      <c r="DP122" s="9">
        <v>359744</v>
      </c>
      <c r="DQ122" s="9">
        <v>4689446</v>
      </c>
      <c r="DR122" s="9">
        <v>4689446</v>
      </c>
    </row>
    <row r="123" spans="1:122" x14ac:dyDescent="0.35">
      <c r="A123" s="4" t="s">
        <v>467</v>
      </c>
      <c r="B123" s="4">
        <v>1506</v>
      </c>
      <c r="C123" s="4" t="s">
        <v>468</v>
      </c>
      <c r="D123" s="4" t="s">
        <v>354</v>
      </c>
      <c r="E123" s="4" t="s">
        <v>256</v>
      </c>
      <c r="F123" s="4" t="s">
        <v>278</v>
      </c>
      <c r="G123" s="9">
        <v>65</v>
      </c>
      <c r="H123" s="9">
        <v>728</v>
      </c>
      <c r="I123" s="9">
        <v>793</v>
      </c>
      <c r="J123" s="9">
        <v>60</v>
      </c>
      <c r="K123" s="9">
        <v>2100</v>
      </c>
      <c r="L123" s="9">
        <v>20</v>
      </c>
      <c r="M123" s="9">
        <v>0</v>
      </c>
      <c r="N123" s="9">
        <v>24</v>
      </c>
      <c r="O123" s="9">
        <v>402</v>
      </c>
      <c r="P123" s="9">
        <v>5</v>
      </c>
      <c r="Q123" s="9">
        <v>3</v>
      </c>
      <c r="R123" s="9">
        <v>27</v>
      </c>
      <c r="S123" s="9">
        <v>2</v>
      </c>
      <c r="T123" s="9">
        <v>2</v>
      </c>
      <c r="U123" s="9">
        <v>29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4" t="s">
        <v>246</v>
      </c>
      <c r="AM123" s="4" t="s">
        <v>246</v>
      </c>
      <c r="AN123" s="4">
        <v>0</v>
      </c>
      <c r="AO123" s="4">
        <v>0</v>
      </c>
      <c r="AP123" s="4"/>
      <c r="AQ123" s="9"/>
      <c r="AR123" s="9"/>
      <c r="AS123" s="4" t="s">
        <v>245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1</v>
      </c>
      <c r="BH123" s="4" t="s">
        <v>246</v>
      </c>
      <c r="BI123" s="4" t="s">
        <v>274</v>
      </c>
      <c r="BJ123" s="9">
        <v>1063</v>
      </c>
      <c r="BK123" s="9">
        <v>2</v>
      </c>
      <c r="BL123" s="9">
        <v>0</v>
      </c>
      <c r="BM123" s="9">
        <v>623</v>
      </c>
      <c r="BN123" s="9">
        <v>521</v>
      </c>
      <c r="BO123" s="9">
        <v>0</v>
      </c>
      <c r="BP123" s="9">
        <v>25</v>
      </c>
      <c r="BQ123" s="9">
        <v>1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28309</v>
      </c>
      <c r="CI123" s="9">
        <v>1</v>
      </c>
      <c r="CJ123" s="9">
        <v>0</v>
      </c>
      <c r="CK123" s="9">
        <v>13276</v>
      </c>
      <c r="CL123" s="9">
        <v>13276</v>
      </c>
      <c r="CM123" s="9">
        <v>0</v>
      </c>
      <c r="CN123" s="9">
        <v>1322</v>
      </c>
      <c r="CO123" s="9">
        <v>39</v>
      </c>
      <c r="CP123" s="9">
        <v>0</v>
      </c>
      <c r="CQ123" s="9">
        <v>1322</v>
      </c>
      <c r="CR123" s="9">
        <v>15181</v>
      </c>
      <c r="CS123" s="9">
        <v>0</v>
      </c>
      <c r="CT123" s="9">
        <v>0</v>
      </c>
      <c r="CU123" s="9">
        <v>1</v>
      </c>
      <c r="CV123" s="8" t="s">
        <v>526</v>
      </c>
      <c r="CW123" s="8" t="s">
        <v>526</v>
      </c>
      <c r="CX123" s="4" t="s">
        <v>244</v>
      </c>
      <c r="CY123" s="9">
        <v>0</v>
      </c>
      <c r="CZ123" s="9">
        <v>38500</v>
      </c>
      <c r="DA123" s="9">
        <v>5100</v>
      </c>
      <c r="DB123" s="9">
        <v>0</v>
      </c>
      <c r="DC123" s="9">
        <v>0</v>
      </c>
      <c r="DD123" s="9">
        <v>0</v>
      </c>
      <c r="DE123" s="9">
        <v>0</v>
      </c>
      <c r="DF123" s="9">
        <v>43600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500</v>
      </c>
      <c r="DP123" s="9">
        <v>0</v>
      </c>
      <c r="DQ123" s="9">
        <v>500</v>
      </c>
      <c r="DR123" s="9">
        <v>500</v>
      </c>
    </row>
    <row r="124" spans="1:122" x14ac:dyDescent="0.35">
      <c r="A124" s="4" t="s">
        <v>469</v>
      </c>
      <c r="B124" s="4">
        <v>114</v>
      </c>
      <c r="C124" s="4" t="s">
        <v>273</v>
      </c>
      <c r="D124" s="4" t="s">
        <v>255</v>
      </c>
      <c r="E124" s="4" t="s">
        <v>242</v>
      </c>
      <c r="F124" s="4" t="s">
        <v>243</v>
      </c>
      <c r="G124" s="9">
        <v>10536</v>
      </c>
      <c r="H124" s="9">
        <v>9723</v>
      </c>
      <c r="I124" s="9">
        <v>20259</v>
      </c>
      <c r="J124" s="9">
        <v>482</v>
      </c>
      <c r="K124" s="9">
        <v>610</v>
      </c>
      <c r="L124" s="9">
        <v>0</v>
      </c>
      <c r="M124" s="9">
        <v>0</v>
      </c>
      <c r="N124" s="9">
        <v>96</v>
      </c>
      <c r="O124" s="9">
        <v>531</v>
      </c>
      <c r="P124" s="9">
        <v>3</v>
      </c>
      <c r="Q124" s="9">
        <v>37</v>
      </c>
      <c r="R124" s="9">
        <v>520</v>
      </c>
      <c r="S124" s="9">
        <v>19</v>
      </c>
      <c r="T124" s="9">
        <v>93</v>
      </c>
      <c r="U124" s="9">
        <v>226</v>
      </c>
      <c r="V124" s="9"/>
      <c r="W124" s="9">
        <v>2314</v>
      </c>
      <c r="X124" s="9">
        <v>1994</v>
      </c>
      <c r="Y124" s="9">
        <v>44</v>
      </c>
      <c r="Z124" s="9">
        <v>0</v>
      </c>
      <c r="AA124" s="9">
        <v>0</v>
      </c>
      <c r="AB124" s="9">
        <v>0</v>
      </c>
      <c r="AC124" s="9">
        <v>0</v>
      </c>
      <c r="AD124" s="9">
        <v>288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4" t="s">
        <v>244</v>
      </c>
      <c r="AM124" s="4" t="s">
        <v>246</v>
      </c>
      <c r="AN124" s="4">
        <v>14</v>
      </c>
      <c r="AO124" s="4">
        <v>0</v>
      </c>
      <c r="AP124" s="4" t="s">
        <v>246</v>
      </c>
      <c r="AQ124" s="9">
        <v>1</v>
      </c>
      <c r="AR124" s="9">
        <v>7</v>
      </c>
      <c r="AS124" s="4" t="s">
        <v>245</v>
      </c>
      <c r="AT124" s="9">
        <v>2</v>
      </c>
      <c r="AU124" s="9">
        <v>1</v>
      </c>
      <c r="AV124" s="9">
        <v>6</v>
      </c>
      <c r="AW124" s="9">
        <v>9</v>
      </c>
      <c r="AX124" s="9">
        <v>0</v>
      </c>
      <c r="AY124" s="9">
        <v>0</v>
      </c>
      <c r="AZ124" s="9">
        <v>0</v>
      </c>
      <c r="BA124" s="9">
        <v>9</v>
      </c>
      <c r="BB124" s="9">
        <v>0</v>
      </c>
      <c r="BC124" s="9">
        <v>10</v>
      </c>
      <c r="BD124" s="9">
        <v>0</v>
      </c>
      <c r="BE124" s="9">
        <v>2</v>
      </c>
      <c r="BF124" s="9">
        <v>0</v>
      </c>
      <c r="BG124" s="9">
        <v>1</v>
      </c>
      <c r="BH124" s="4" t="s">
        <v>246</v>
      </c>
      <c r="BI124" s="4" t="s">
        <v>274</v>
      </c>
      <c r="BJ124" s="9">
        <v>5015</v>
      </c>
      <c r="BK124" s="9">
        <v>0</v>
      </c>
      <c r="BL124" s="9">
        <v>0</v>
      </c>
      <c r="BM124" s="9">
        <v>4494</v>
      </c>
      <c r="BN124" s="9">
        <v>2741</v>
      </c>
      <c r="BO124" s="9">
        <v>507</v>
      </c>
      <c r="BP124" s="9">
        <v>6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6000</v>
      </c>
      <c r="CI124" s="9">
        <v>0</v>
      </c>
      <c r="CJ124" s="9">
        <v>0</v>
      </c>
      <c r="CK124" s="9">
        <v>2900</v>
      </c>
      <c r="CL124" s="9">
        <v>2900</v>
      </c>
      <c r="CM124" s="9">
        <v>148</v>
      </c>
      <c r="CN124" s="9">
        <v>18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219</v>
      </c>
      <c r="CV124" s="8" t="s">
        <v>526</v>
      </c>
      <c r="CW124" s="4">
        <v>5.2</v>
      </c>
      <c r="CX124" s="4" t="s">
        <v>246</v>
      </c>
      <c r="CY124" s="9">
        <v>28</v>
      </c>
      <c r="CZ124" s="9">
        <v>222552.8</v>
      </c>
      <c r="DA124" s="9">
        <v>301182.5</v>
      </c>
      <c r="DB124" s="9">
        <v>0</v>
      </c>
      <c r="DC124" s="9">
        <v>54943.54</v>
      </c>
      <c r="DD124" s="9">
        <v>15781.78</v>
      </c>
      <c r="DE124" s="9">
        <v>55360.24</v>
      </c>
      <c r="DF124" s="9">
        <v>649820.9</v>
      </c>
      <c r="DG124" s="9">
        <v>96361</v>
      </c>
      <c r="DH124" s="9">
        <v>0</v>
      </c>
      <c r="DI124" s="9">
        <v>468000</v>
      </c>
      <c r="DJ124" s="9"/>
      <c r="DK124" s="9">
        <v>34593.599999999999</v>
      </c>
      <c r="DL124" s="9"/>
      <c r="DM124" s="9"/>
      <c r="DN124" s="9">
        <v>82104.960000000006</v>
      </c>
      <c r="DO124" s="9">
        <v>19214.62</v>
      </c>
      <c r="DP124" s="9"/>
      <c r="DQ124" s="9">
        <v>101319.6</v>
      </c>
      <c r="DR124" s="9">
        <v>700274.2</v>
      </c>
    </row>
    <row r="125" spans="1:122" x14ac:dyDescent="0.35">
      <c r="A125" s="4" t="s">
        <v>470</v>
      </c>
      <c r="B125" s="4">
        <v>115</v>
      </c>
      <c r="C125" s="4" t="s">
        <v>259</v>
      </c>
      <c r="D125" s="4" t="s">
        <v>260</v>
      </c>
      <c r="E125" s="4" t="s">
        <v>261</v>
      </c>
      <c r="F125" s="4" t="s">
        <v>252</v>
      </c>
      <c r="G125" s="9">
        <v>14708</v>
      </c>
      <c r="H125" s="9">
        <v>22522</v>
      </c>
      <c r="I125" s="9">
        <v>37230</v>
      </c>
      <c r="J125" s="9">
        <v>2022</v>
      </c>
      <c r="K125" s="9">
        <v>924</v>
      </c>
      <c r="L125" s="9">
        <v>1461</v>
      </c>
      <c r="M125" s="9">
        <v>0</v>
      </c>
      <c r="N125" s="9">
        <v>138</v>
      </c>
      <c r="O125" s="9">
        <v>2547</v>
      </c>
      <c r="P125" s="9">
        <v>78</v>
      </c>
      <c r="Q125" s="9">
        <v>102</v>
      </c>
      <c r="R125" s="9">
        <v>2091</v>
      </c>
      <c r="S125" s="9">
        <v>78</v>
      </c>
      <c r="T125" s="9">
        <v>34</v>
      </c>
      <c r="U125" s="9">
        <v>274</v>
      </c>
      <c r="V125" s="9">
        <v>304947</v>
      </c>
      <c r="W125" s="9">
        <v>7525</v>
      </c>
      <c r="X125" s="9">
        <v>5869</v>
      </c>
      <c r="Y125" s="9">
        <v>226</v>
      </c>
      <c r="Z125" s="9">
        <v>0</v>
      </c>
      <c r="AA125" s="9">
        <v>0</v>
      </c>
      <c r="AB125" s="9">
        <v>0</v>
      </c>
      <c r="AC125" s="9">
        <v>0</v>
      </c>
      <c r="AD125" s="9">
        <v>2534</v>
      </c>
      <c r="AE125" s="9">
        <v>5</v>
      </c>
      <c r="AF125" s="9">
        <v>579</v>
      </c>
      <c r="AG125" s="9">
        <v>3</v>
      </c>
      <c r="AH125" s="9">
        <v>47659</v>
      </c>
      <c r="AI125" s="9">
        <v>0</v>
      </c>
      <c r="AJ125" s="9">
        <v>1</v>
      </c>
      <c r="AK125" s="9">
        <v>0</v>
      </c>
      <c r="AL125" s="4" t="s">
        <v>244</v>
      </c>
      <c r="AM125" s="4" t="s">
        <v>246</v>
      </c>
      <c r="AN125" s="4">
        <v>10</v>
      </c>
      <c r="AO125" s="4">
        <v>0</v>
      </c>
      <c r="AP125" s="4" t="s">
        <v>246</v>
      </c>
      <c r="AQ125" s="9">
        <v>9</v>
      </c>
      <c r="AR125" s="9">
        <v>67</v>
      </c>
      <c r="AS125" s="4" t="s">
        <v>245</v>
      </c>
      <c r="AT125" s="9">
        <v>5</v>
      </c>
      <c r="AU125" s="9">
        <v>5</v>
      </c>
      <c r="AV125" s="9">
        <v>6</v>
      </c>
      <c r="AW125" s="9">
        <v>16</v>
      </c>
      <c r="AX125" s="9">
        <v>9</v>
      </c>
      <c r="AY125" s="9">
        <v>0</v>
      </c>
      <c r="AZ125" s="9">
        <v>0</v>
      </c>
      <c r="BA125" s="9">
        <v>16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4" t="s">
        <v>246</v>
      </c>
      <c r="BI125" s="4" t="s">
        <v>247</v>
      </c>
      <c r="BJ125" s="9">
        <v>52917</v>
      </c>
      <c r="BK125" s="9">
        <v>103</v>
      </c>
      <c r="BL125" s="9">
        <v>97</v>
      </c>
      <c r="BM125" s="9">
        <v>45056</v>
      </c>
      <c r="BN125" s="9">
        <v>35939</v>
      </c>
      <c r="BO125" s="9">
        <v>8997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>
        <v>96868</v>
      </c>
      <c r="CI125" s="9">
        <v>331</v>
      </c>
      <c r="CJ125" s="9">
        <v>0</v>
      </c>
      <c r="CK125" s="9">
        <v>38881</v>
      </c>
      <c r="CL125" s="9">
        <v>36868</v>
      </c>
      <c r="CM125" s="9">
        <v>1366</v>
      </c>
      <c r="CN125" s="9">
        <v>490</v>
      </c>
      <c r="CO125" s="9">
        <v>2</v>
      </c>
      <c r="CP125" s="9">
        <v>0</v>
      </c>
      <c r="CQ125" s="9">
        <v>61</v>
      </c>
      <c r="CR125" s="9">
        <v>60</v>
      </c>
      <c r="CS125" s="9">
        <v>25</v>
      </c>
      <c r="CT125" s="9">
        <v>90</v>
      </c>
      <c r="CU125" s="9">
        <v>535</v>
      </c>
      <c r="CV125" s="4">
        <v>14.2</v>
      </c>
      <c r="CW125" s="4">
        <v>15.5</v>
      </c>
      <c r="CX125" s="4" t="s">
        <v>246</v>
      </c>
      <c r="CY125" s="9">
        <v>857</v>
      </c>
      <c r="CZ125" s="9">
        <v>876077</v>
      </c>
      <c r="DA125" s="9">
        <v>444912</v>
      </c>
      <c r="DB125" s="9">
        <v>2110</v>
      </c>
      <c r="DC125" s="9">
        <v>29498</v>
      </c>
      <c r="DD125" s="9">
        <v>11586</v>
      </c>
      <c r="DE125" s="9">
        <v>154946</v>
      </c>
      <c r="DF125" s="9">
        <v>1519129</v>
      </c>
      <c r="DG125" s="9">
        <v>630681</v>
      </c>
      <c r="DH125" s="9">
        <v>34620</v>
      </c>
      <c r="DI125" s="9">
        <v>1929</v>
      </c>
      <c r="DJ125" s="9">
        <v>0</v>
      </c>
      <c r="DK125" s="9">
        <v>0</v>
      </c>
      <c r="DL125" s="9">
        <v>0</v>
      </c>
      <c r="DM125" s="9">
        <v>0</v>
      </c>
      <c r="DN125" s="9">
        <v>88396</v>
      </c>
      <c r="DO125" s="9">
        <v>75520</v>
      </c>
      <c r="DP125" s="9">
        <v>85</v>
      </c>
      <c r="DQ125" s="9">
        <v>164001</v>
      </c>
      <c r="DR125" s="9">
        <v>831231</v>
      </c>
    </row>
    <row r="126" spans="1:122" x14ac:dyDescent="0.35">
      <c r="A126" s="4" t="s">
        <v>471</v>
      </c>
      <c r="B126" s="4">
        <v>116</v>
      </c>
      <c r="C126" s="4" t="s">
        <v>435</v>
      </c>
      <c r="D126" s="4" t="s">
        <v>281</v>
      </c>
      <c r="E126" s="4" t="s">
        <v>261</v>
      </c>
      <c r="F126" s="4" t="s">
        <v>252</v>
      </c>
      <c r="G126" s="9">
        <v>44164</v>
      </c>
      <c r="H126" s="9">
        <v>19499</v>
      </c>
      <c r="I126" s="9">
        <v>63663</v>
      </c>
      <c r="J126" s="9">
        <v>1057</v>
      </c>
      <c r="K126" s="9">
        <v>1803</v>
      </c>
      <c r="L126" s="9">
        <v>6142</v>
      </c>
      <c r="M126" s="9">
        <v>0</v>
      </c>
      <c r="N126" s="9">
        <v>270</v>
      </c>
      <c r="O126" s="9">
        <v>4656</v>
      </c>
      <c r="P126" s="9">
        <v>53</v>
      </c>
      <c r="Q126" s="9">
        <v>9</v>
      </c>
      <c r="R126" s="9">
        <v>728</v>
      </c>
      <c r="S126" s="9">
        <v>0</v>
      </c>
      <c r="T126" s="9">
        <v>42</v>
      </c>
      <c r="U126" s="9">
        <v>321</v>
      </c>
      <c r="V126" s="9">
        <v>171328</v>
      </c>
      <c r="W126" s="9">
        <v>4857</v>
      </c>
      <c r="X126" s="9">
        <v>6144</v>
      </c>
      <c r="Y126" s="9">
        <v>38</v>
      </c>
      <c r="Z126" s="9">
        <v>0</v>
      </c>
      <c r="AA126" s="9">
        <v>0</v>
      </c>
      <c r="AB126" s="9">
        <v>0</v>
      </c>
      <c r="AC126" s="9">
        <v>0</v>
      </c>
      <c r="AD126" s="9">
        <v>453</v>
      </c>
      <c r="AE126" s="9">
        <v>0</v>
      </c>
      <c r="AF126" s="9">
        <v>0</v>
      </c>
      <c r="AG126" s="9">
        <v>1</v>
      </c>
      <c r="AH126" s="9">
        <v>4435</v>
      </c>
      <c r="AI126" s="9">
        <v>0</v>
      </c>
      <c r="AJ126" s="9">
        <v>4</v>
      </c>
      <c r="AK126" s="9">
        <v>0</v>
      </c>
      <c r="AL126" s="4" t="s">
        <v>244</v>
      </c>
      <c r="AM126" s="4" t="s">
        <v>244</v>
      </c>
      <c r="AN126" s="4">
        <v>11</v>
      </c>
      <c r="AO126" s="4">
        <v>4</v>
      </c>
      <c r="AP126" s="4" t="s">
        <v>246</v>
      </c>
      <c r="AQ126" s="9">
        <v>7</v>
      </c>
      <c r="AR126" s="9">
        <v>39</v>
      </c>
      <c r="AS126" s="4" t="s">
        <v>245</v>
      </c>
      <c r="AT126" s="9">
        <v>7</v>
      </c>
      <c r="AU126" s="9">
        <v>1</v>
      </c>
      <c r="AV126" s="9">
        <v>0</v>
      </c>
      <c r="AW126" s="9">
        <v>8</v>
      </c>
      <c r="AX126" s="9">
        <v>12</v>
      </c>
      <c r="AY126" s="9">
        <v>2</v>
      </c>
      <c r="AZ126" s="9">
        <v>1</v>
      </c>
      <c r="BA126" s="9">
        <v>11</v>
      </c>
      <c r="BB126" s="9">
        <v>1</v>
      </c>
      <c r="BC126" s="9">
        <v>0</v>
      </c>
      <c r="BD126" s="9">
        <v>0</v>
      </c>
      <c r="BE126" s="9">
        <v>1</v>
      </c>
      <c r="BF126" s="9">
        <v>0</v>
      </c>
      <c r="BG126" s="9">
        <v>1</v>
      </c>
      <c r="BH126" s="4" t="s">
        <v>246</v>
      </c>
      <c r="BI126" s="4" t="s">
        <v>247</v>
      </c>
      <c r="BJ126" s="9">
        <v>37762</v>
      </c>
      <c r="BK126" s="9">
        <v>118</v>
      </c>
      <c r="BL126" s="9">
        <v>0</v>
      </c>
      <c r="BM126" s="9">
        <v>37762</v>
      </c>
      <c r="BN126" s="9">
        <v>25961</v>
      </c>
      <c r="BO126" s="9">
        <v>926</v>
      </c>
      <c r="BP126" s="9">
        <v>1095</v>
      </c>
      <c r="BQ126" s="9">
        <v>10</v>
      </c>
      <c r="BR126" s="9">
        <v>0</v>
      </c>
      <c r="BS126" s="9">
        <v>1095</v>
      </c>
      <c r="BT126" s="9">
        <v>1090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46962</v>
      </c>
      <c r="CI126" s="9">
        <v>97</v>
      </c>
      <c r="CJ126" s="9">
        <v>0</v>
      </c>
      <c r="CK126" s="9">
        <v>241</v>
      </c>
      <c r="CL126" s="9">
        <v>9311</v>
      </c>
      <c r="CM126" s="9">
        <v>31</v>
      </c>
      <c r="CN126" s="9">
        <v>474</v>
      </c>
      <c r="CO126" s="9">
        <v>3</v>
      </c>
      <c r="CP126" s="9">
        <v>0</v>
      </c>
      <c r="CQ126" s="9">
        <v>212</v>
      </c>
      <c r="CR126" s="9">
        <v>456</v>
      </c>
      <c r="CS126" s="9">
        <v>7</v>
      </c>
      <c r="CT126" s="9">
        <v>244</v>
      </c>
      <c r="CU126" s="9">
        <v>769</v>
      </c>
      <c r="CV126" s="4">
        <v>10.6</v>
      </c>
      <c r="CW126" s="4">
        <v>13.3</v>
      </c>
      <c r="CX126" s="4" t="s">
        <v>244</v>
      </c>
      <c r="CY126" s="9">
        <v>0</v>
      </c>
      <c r="CZ126" s="9">
        <v>646791</v>
      </c>
      <c r="DA126" s="9">
        <v>663638</v>
      </c>
      <c r="DB126" s="9">
        <v>632</v>
      </c>
      <c r="DC126" s="9">
        <v>100524</v>
      </c>
      <c r="DD126" s="9">
        <v>78230</v>
      </c>
      <c r="DE126" s="9">
        <v>178086</v>
      </c>
      <c r="DF126" s="9">
        <v>1667901</v>
      </c>
      <c r="DG126" s="9">
        <v>498841</v>
      </c>
      <c r="DH126" s="9">
        <v>22200</v>
      </c>
      <c r="DI126" s="9">
        <v>0</v>
      </c>
      <c r="DJ126" s="9">
        <v>0</v>
      </c>
      <c r="DK126" s="9">
        <v>0</v>
      </c>
      <c r="DL126" s="9">
        <v>0</v>
      </c>
      <c r="DM126" s="9">
        <v>5500</v>
      </c>
      <c r="DN126" s="9">
        <v>194023</v>
      </c>
      <c r="DO126" s="9">
        <v>162291</v>
      </c>
      <c r="DP126" s="9">
        <v>47972</v>
      </c>
      <c r="DQ126" s="9">
        <v>409786</v>
      </c>
      <c r="DR126" s="9">
        <v>930827</v>
      </c>
    </row>
    <row r="127" spans="1:122" x14ac:dyDescent="0.35">
      <c r="A127" s="4" t="s">
        <v>472</v>
      </c>
      <c r="B127" s="4">
        <v>176</v>
      </c>
      <c r="C127" s="4" t="s">
        <v>473</v>
      </c>
      <c r="D127" s="4" t="s">
        <v>241</v>
      </c>
      <c r="E127" s="4" t="s">
        <v>261</v>
      </c>
      <c r="F127" s="4" t="s">
        <v>243</v>
      </c>
      <c r="G127" s="9">
        <v>7489</v>
      </c>
      <c r="H127" s="9">
        <v>21223</v>
      </c>
      <c r="I127" s="9">
        <v>28712</v>
      </c>
      <c r="J127" s="9">
        <v>2367</v>
      </c>
      <c r="K127" s="9">
        <v>11230</v>
      </c>
      <c r="L127" s="9">
        <v>0</v>
      </c>
      <c r="M127" s="9">
        <v>13460</v>
      </c>
      <c r="N127" s="9">
        <v>122</v>
      </c>
      <c r="O127" s="9">
        <v>2505</v>
      </c>
      <c r="P127" s="9">
        <v>60</v>
      </c>
      <c r="Q127" s="9">
        <v>47</v>
      </c>
      <c r="R127" s="9">
        <v>796</v>
      </c>
      <c r="S127" s="9">
        <v>43</v>
      </c>
      <c r="T127" s="9">
        <v>29</v>
      </c>
      <c r="U127" s="9">
        <v>198</v>
      </c>
      <c r="V127" s="9">
        <v>373893</v>
      </c>
      <c r="W127" s="9">
        <v>3674</v>
      </c>
      <c r="X127" s="9">
        <v>1976</v>
      </c>
      <c r="Y127" s="9">
        <v>289</v>
      </c>
      <c r="Z127" s="9">
        <v>0</v>
      </c>
      <c r="AA127" s="9">
        <v>0</v>
      </c>
      <c r="AB127" s="9">
        <v>0</v>
      </c>
      <c r="AC127" s="9">
        <v>0</v>
      </c>
      <c r="AD127" s="9">
        <v>1257</v>
      </c>
      <c r="AE127" s="9">
        <v>0</v>
      </c>
      <c r="AF127" s="9">
        <v>0</v>
      </c>
      <c r="AG127" s="9">
        <v>2</v>
      </c>
      <c r="AH127" s="9">
        <v>1893</v>
      </c>
      <c r="AI127" s="9">
        <v>0</v>
      </c>
      <c r="AJ127" s="9">
        <v>2</v>
      </c>
      <c r="AK127" s="9">
        <v>0</v>
      </c>
      <c r="AL127" s="4" t="s">
        <v>244</v>
      </c>
      <c r="AM127" s="4" t="s">
        <v>244</v>
      </c>
      <c r="AN127" s="4">
        <v>12</v>
      </c>
      <c r="AO127" s="4">
        <v>0</v>
      </c>
      <c r="AP127" s="4"/>
      <c r="AQ127" s="9"/>
      <c r="AR127" s="9"/>
      <c r="AS127" s="4" t="s">
        <v>245</v>
      </c>
      <c r="AT127" s="9">
        <v>5</v>
      </c>
      <c r="AU127" s="9">
        <v>2</v>
      </c>
      <c r="AV127" s="9">
        <v>4</v>
      </c>
      <c r="AW127" s="9">
        <v>11</v>
      </c>
      <c r="AX127" s="9">
        <v>4</v>
      </c>
      <c r="AY127" s="9">
        <v>3</v>
      </c>
      <c r="AZ127" s="9">
        <v>0</v>
      </c>
      <c r="BA127" s="9">
        <v>14</v>
      </c>
      <c r="BB127" s="9">
        <v>1</v>
      </c>
      <c r="BC127" s="9">
        <v>1</v>
      </c>
      <c r="BD127" s="9">
        <v>1</v>
      </c>
      <c r="BE127" s="9">
        <v>17</v>
      </c>
      <c r="BF127" s="9">
        <v>1</v>
      </c>
      <c r="BG127" s="9">
        <v>1</v>
      </c>
      <c r="BH127" s="4" t="s">
        <v>246</v>
      </c>
      <c r="BI127" s="4" t="s">
        <v>247</v>
      </c>
      <c r="BJ127" s="9">
        <v>6491</v>
      </c>
      <c r="BK127" s="9">
        <v>28</v>
      </c>
      <c r="BL127" s="9">
        <v>0</v>
      </c>
      <c r="BM127" s="9">
        <v>6354</v>
      </c>
      <c r="BN127" s="9">
        <v>6354</v>
      </c>
      <c r="BO127" s="9">
        <v>3056</v>
      </c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>
        <v>128860</v>
      </c>
      <c r="CI127" s="9">
        <v>70242</v>
      </c>
      <c r="CJ127" s="9"/>
      <c r="CK127" s="9">
        <v>9320</v>
      </c>
      <c r="CL127" s="9">
        <v>10200</v>
      </c>
      <c r="CM127" s="9">
        <v>5840</v>
      </c>
      <c r="CN127" s="9">
        <v>222</v>
      </c>
      <c r="CO127" s="9"/>
      <c r="CP127" s="9"/>
      <c r="CQ127" s="9">
        <v>211</v>
      </c>
      <c r="CR127" s="9">
        <v>30</v>
      </c>
      <c r="CS127" s="9"/>
      <c r="CT127" s="9">
        <v>15</v>
      </c>
      <c r="CU127" s="9">
        <v>36</v>
      </c>
      <c r="CV127" s="4">
        <v>8.4</v>
      </c>
      <c r="CW127" s="4">
        <v>10.8</v>
      </c>
      <c r="CX127" s="4" t="s">
        <v>246</v>
      </c>
      <c r="CY127" s="9">
        <v>100</v>
      </c>
      <c r="CZ127" s="9">
        <v>502586.8</v>
      </c>
      <c r="DA127" s="9">
        <v>710212.2</v>
      </c>
      <c r="DB127" s="9">
        <v>0</v>
      </c>
      <c r="DC127" s="9">
        <v>24152.51</v>
      </c>
      <c r="DD127" s="9">
        <v>23545.8</v>
      </c>
      <c r="DE127" s="9">
        <v>144028.23000000001</v>
      </c>
      <c r="DF127" s="9">
        <v>1404525.4</v>
      </c>
      <c r="DG127" s="9">
        <v>566111</v>
      </c>
      <c r="DH127" s="9">
        <v>553845</v>
      </c>
      <c r="DI127" s="9">
        <v>100000</v>
      </c>
      <c r="DJ127" s="9">
        <v>0</v>
      </c>
      <c r="DK127" s="9">
        <v>0</v>
      </c>
      <c r="DL127" s="9">
        <v>0</v>
      </c>
      <c r="DM127" s="9">
        <v>0</v>
      </c>
      <c r="DN127" s="9">
        <v>59644.44</v>
      </c>
      <c r="DO127" s="9">
        <v>73756.25</v>
      </c>
      <c r="DP127" s="9">
        <v>12154</v>
      </c>
      <c r="DQ127" s="9">
        <v>145554.70000000001</v>
      </c>
      <c r="DR127" s="9">
        <v>1378568</v>
      </c>
    </row>
    <row r="128" spans="1:122" x14ac:dyDescent="0.35">
      <c r="A128" s="4" t="s">
        <v>474</v>
      </c>
      <c r="B128" s="4">
        <v>165</v>
      </c>
      <c r="C128" s="4" t="s">
        <v>475</v>
      </c>
      <c r="D128" s="4" t="s">
        <v>323</v>
      </c>
      <c r="E128" s="4" t="s">
        <v>261</v>
      </c>
      <c r="F128" s="4" t="s">
        <v>243</v>
      </c>
      <c r="G128" s="9">
        <v>24692</v>
      </c>
      <c r="H128" s="9">
        <v>2707</v>
      </c>
      <c r="I128" s="9">
        <v>27399</v>
      </c>
      <c r="J128" s="9">
        <v>1398</v>
      </c>
      <c r="K128" s="9">
        <v>2002</v>
      </c>
      <c r="L128" s="9">
        <v>465</v>
      </c>
      <c r="M128" s="9">
        <v>0</v>
      </c>
      <c r="N128" s="9">
        <v>195</v>
      </c>
      <c r="O128" s="9">
        <v>3155</v>
      </c>
      <c r="P128" s="9">
        <v>37</v>
      </c>
      <c r="Q128" s="9">
        <v>19</v>
      </c>
      <c r="R128" s="9">
        <v>370</v>
      </c>
      <c r="S128" s="9">
        <v>19</v>
      </c>
      <c r="T128" s="9">
        <v>60</v>
      </c>
      <c r="U128" s="9">
        <v>274</v>
      </c>
      <c r="V128" s="9">
        <v>117000</v>
      </c>
      <c r="W128" s="9">
        <v>4380</v>
      </c>
      <c r="X128" s="9">
        <v>3191</v>
      </c>
      <c r="Y128" s="9">
        <v>269</v>
      </c>
      <c r="Z128" s="9">
        <v>1310</v>
      </c>
      <c r="AA128" s="9">
        <v>360</v>
      </c>
      <c r="AB128" s="9"/>
      <c r="AC128" s="9"/>
      <c r="AD128" s="9">
        <v>1228</v>
      </c>
      <c r="AE128" s="9"/>
      <c r="AF128" s="9"/>
      <c r="AG128" s="9">
        <v>2</v>
      </c>
      <c r="AH128" s="9">
        <v>870</v>
      </c>
      <c r="AI128" s="9"/>
      <c r="AJ128" s="9">
        <v>5</v>
      </c>
      <c r="AK128" s="9"/>
      <c r="AL128" s="4" t="s">
        <v>244</v>
      </c>
      <c r="AM128" s="4" t="s">
        <v>244</v>
      </c>
      <c r="AN128" s="4">
        <v>16</v>
      </c>
      <c r="AO128" s="4">
        <v>8</v>
      </c>
      <c r="AP128" s="4" t="s">
        <v>244</v>
      </c>
      <c r="AQ128" s="9"/>
      <c r="AR128" s="9"/>
      <c r="AS128" s="4" t="s">
        <v>326</v>
      </c>
      <c r="AT128" s="9">
        <v>3</v>
      </c>
      <c r="AU128" s="9"/>
      <c r="AV128" s="9"/>
      <c r="AW128" s="9">
        <v>3</v>
      </c>
      <c r="AX128" s="9"/>
      <c r="AY128" s="9">
        <v>1</v>
      </c>
      <c r="AZ128" s="9"/>
      <c r="BA128" s="9">
        <v>4</v>
      </c>
      <c r="BB128" s="9">
        <v>1</v>
      </c>
      <c r="BC128" s="9">
        <v>3</v>
      </c>
      <c r="BD128" s="9">
        <v>2</v>
      </c>
      <c r="BE128" s="9">
        <v>2</v>
      </c>
      <c r="BF128" s="9">
        <v>3</v>
      </c>
      <c r="BG128" s="9">
        <v>1</v>
      </c>
      <c r="BH128" s="4" t="s">
        <v>246</v>
      </c>
      <c r="BI128" s="4" t="s">
        <v>247</v>
      </c>
      <c r="BJ128" s="9">
        <v>15317</v>
      </c>
      <c r="BK128" s="9">
        <v>60</v>
      </c>
      <c r="BL128" s="9">
        <v>0</v>
      </c>
      <c r="BM128" s="9">
        <v>13892</v>
      </c>
      <c r="BN128" s="9">
        <v>11724</v>
      </c>
      <c r="BO128" s="9">
        <v>11578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590825</v>
      </c>
      <c r="CI128" s="9">
        <v>5765</v>
      </c>
      <c r="CJ128" s="9">
        <v>0</v>
      </c>
      <c r="CK128" s="9">
        <v>102105</v>
      </c>
      <c r="CL128" s="9">
        <v>108753</v>
      </c>
      <c r="CM128" s="9">
        <v>87758</v>
      </c>
      <c r="CN128" s="9">
        <v>2309</v>
      </c>
      <c r="CO128" s="9">
        <v>277</v>
      </c>
      <c r="CP128" s="9">
        <v>0</v>
      </c>
      <c r="CQ128" s="9">
        <v>2032</v>
      </c>
      <c r="CR128" s="9">
        <v>628</v>
      </c>
      <c r="CS128" s="9">
        <v>1514</v>
      </c>
      <c r="CT128" s="9">
        <v>12</v>
      </c>
      <c r="CU128" s="9">
        <v>76</v>
      </c>
      <c r="CV128" s="4">
        <v>14.54</v>
      </c>
      <c r="CW128" s="4">
        <v>18.2</v>
      </c>
      <c r="CX128" s="4" t="s">
        <v>244</v>
      </c>
      <c r="CY128" s="9">
        <v>0</v>
      </c>
      <c r="CZ128" s="9">
        <v>848260</v>
      </c>
      <c r="DA128" s="9">
        <v>714525</v>
      </c>
      <c r="DB128" s="9">
        <v>9804</v>
      </c>
      <c r="DC128" s="9">
        <v>36217</v>
      </c>
      <c r="DD128" s="9">
        <v>28722</v>
      </c>
      <c r="DE128" s="9">
        <v>248782</v>
      </c>
      <c r="DF128" s="9">
        <v>1886310</v>
      </c>
      <c r="DG128" s="9">
        <v>836222</v>
      </c>
      <c r="DH128" s="9">
        <v>214932</v>
      </c>
      <c r="DI128" s="9">
        <v>45130</v>
      </c>
      <c r="DJ128" s="9">
        <v>0</v>
      </c>
      <c r="DK128" s="9">
        <v>167688</v>
      </c>
      <c r="DL128" s="9">
        <v>57417</v>
      </c>
      <c r="DM128" s="9">
        <v>0</v>
      </c>
      <c r="DN128" s="9">
        <v>278951</v>
      </c>
      <c r="DO128" s="9">
        <v>313276</v>
      </c>
      <c r="DP128" s="9">
        <v>0</v>
      </c>
      <c r="DQ128" s="9">
        <v>592227</v>
      </c>
      <c r="DR128" s="9">
        <v>1927776</v>
      </c>
    </row>
    <row r="129" spans="1:122" x14ac:dyDescent="0.35">
      <c r="A129" s="4" t="s">
        <v>476</v>
      </c>
      <c r="B129" s="4">
        <v>117</v>
      </c>
      <c r="C129" s="4" t="s">
        <v>435</v>
      </c>
      <c r="D129" s="4" t="s">
        <v>281</v>
      </c>
      <c r="E129" s="4" t="s">
        <v>242</v>
      </c>
      <c r="F129" s="4" t="s">
        <v>278</v>
      </c>
      <c r="G129" s="9">
        <v>7835</v>
      </c>
      <c r="H129" s="9">
        <v>17741</v>
      </c>
      <c r="I129" s="9">
        <v>25576</v>
      </c>
      <c r="J129" s="9">
        <v>944</v>
      </c>
      <c r="K129" s="9">
        <v>82</v>
      </c>
      <c r="L129" s="9">
        <v>0</v>
      </c>
      <c r="M129" s="9">
        <v>16254</v>
      </c>
      <c r="N129" s="9">
        <v>27</v>
      </c>
      <c r="O129" s="9">
        <v>662</v>
      </c>
      <c r="P129" s="9">
        <v>5</v>
      </c>
      <c r="Q129" s="9">
        <v>13</v>
      </c>
      <c r="R129" s="9">
        <v>262</v>
      </c>
      <c r="S129" s="9">
        <v>13</v>
      </c>
      <c r="T129" s="9">
        <v>18</v>
      </c>
      <c r="U129" s="9">
        <v>58</v>
      </c>
      <c r="V129" s="9">
        <v>29222</v>
      </c>
      <c r="W129" s="9">
        <v>3144</v>
      </c>
      <c r="X129" s="9">
        <v>1212</v>
      </c>
      <c r="Y129" s="9">
        <v>15</v>
      </c>
      <c r="Z129" s="9">
        <v>0</v>
      </c>
      <c r="AA129" s="9">
        <v>106</v>
      </c>
      <c r="AB129" s="9">
        <v>0</v>
      </c>
      <c r="AC129" s="9">
        <v>0</v>
      </c>
      <c r="AD129" s="9">
        <v>818</v>
      </c>
      <c r="AE129" s="9">
        <v>1</v>
      </c>
      <c r="AF129" s="9">
        <v>2</v>
      </c>
      <c r="AG129" s="9">
        <v>3</v>
      </c>
      <c r="AH129" s="9">
        <v>164</v>
      </c>
      <c r="AI129" s="9">
        <v>0</v>
      </c>
      <c r="AJ129" s="9">
        <v>0</v>
      </c>
      <c r="AK129" s="9">
        <v>0</v>
      </c>
      <c r="AL129" s="4" t="s">
        <v>244</v>
      </c>
      <c r="AM129" s="4" t="s">
        <v>244</v>
      </c>
      <c r="AN129" s="4">
        <v>9</v>
      </c>
      <c r="AO129" s="4">
        <v>4</v>
      </c>
      <c r="AP129" s="4" t="s">
        <v>246</v>
      </c>
      <c r="AQ129" s="9">
        <v>11</v>
      </c>
      <c r="AR129" s="9">
        <v>56</v>
      </c>
      <c r="AS129" s="4" t="s">
        <v>245</v>
      </c>
      <c r="AT129" s="9">
        <v>4</v>
      </c>
      <c r="AU129" s="9">
        <v>5</v>
      </c>
      <c r="AV129" s="9">
        <v>2</v>
      </c>
      <c r="AW129" s="9">
        <v>11</v>
      </c>
      <c r="AX129" s="9">
        <v>4</v>
      </c>
      <c r="AY129" s="9">
        <v>1</v>
      </c>
      <c r="AZ129" s="9">
        <v>0</v>
      </c>
      <c r="BA129" s="9">
        <v>12</v>
      </c>
      <c r="BB129" s="9">
        <v>2</v>
      </c>
      <c r="BC129" s="9">
        <v>1</v>
      </c>
      <c r="BD129" s="9">
        <v>0</v>
      </c>
      <c r="BE129" s="9">
        <v>6</v>
      </c>
      <c r="BF129" s="9">
        <v>0</v>
      </c>
      <c r="BG129" s="9">
        <v>1</v>
      </c>
      <c r="BH129" s="4" t="s">
        <v>246</v>
      </c>
      <c r="BI129" s="4" t="s">
        <v>247</v>
      </c>
      <c r="BJ129" s="9">
        <v>24354</v>
      </c>
      <c r="BK129" s="9">
        <v>112</v>
      </c>
      <c r="BL129" s="9">
        <v>0</v>
      </c>
      <c r="BM129" s="9">
        <v>16643</v>
      </c>
      <c r="BN129" s="9">
        <v>10391</v>
      </c>
      <c r="BO129" s="9">
        <v>16294</v>
      </c>
      <c r="BP129" s="9">
        <v>125</v>
      </c>
      <c r="BQ129" s="9">
        <v>7</v>
      </c>
      <c r="BR129" s="9">
        <v>0</v>
      </c>
      <c r="BS129" s="9">
        <v>125</v>
      </c>
      <c r="BT129" s="9">
        <v>91</v>
      </c>
      <c r="BU129" s="9">
        <v>88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168711</v>
      </c>
      <c r="CI129" s="9">
        <v>411</v>
      </c>
      <c r="CJ129" s="9">
        <v>413</v>
      </c>
      <c r="CK129" s="9">
        <v>35619</v>
      </c>
      <c r="CL129" s="9">
        <v>38886</v>
      </c>
      <c r="CM129" s="9">
        <v>29025</v>
      </c>
      <c r="CN129" s="9">
        <v>1701</v>
      </c>
      <c r="CO129" s="9">
        <v>694</v>
      </c>
      <c r="CP129" s="9">
        <v>0</v>
      </c>
      <c r="CQ129" s="9">
        <v>329</v>
      </c>
      <c r="CR129" s="9">
        <v>1405</v>
      </c>
      <c r="CS129" s="9">
        <v>0</v>
      </c>
      <c r="CT129" s="9">
        <v>72</v>
      </c>
      <c r="CU129" s="9">
        <v>3</v>
      </c>
      <c r="CV129" s="4">
        <v>7.3</v>
      </c>
      <c r="CW129" s="4">
        <v>9.6</v>
      </c>
      <c r="CX129" s="4" t="s">
        <v>244</v>
      </c>
      <c r="CY129" s="9">
        <v>0</v>
      </c>
      <c r="CZ129" s="9">
        <v>536186</v>
      </c>
      <c r="DA129" s="9">
        <v>89371</v>
      </c>
      <c r="DB129" s="9">
        <v>160</v>
      </c>
      <c r="DC129" s="9">
        <v>18814</v>
      </c>
      <c r="DD129" s="9">
        <v>9585</v>
      </c>
      <c r="DE129" s="9">
        <v>139039</v>
      </c>
      <c r="DF129" s="9">
        <v>793155</v>
      </c>
      <c r="DG129" s="9">
        <v>254670</v>
      </c>
      <c r="DH129" s="9">
        <v>450000</v>
      </c>
      <c r="DI129" s="9">
        <v>0</v>
      </c>
      <c r="DJ129" s="9">
        <v>1960</v>
      </c>
      <c r="DK129" s="9">
        <v>0</v>
      </c>
      <c r="DL129" s="9">
        <v>0</v>
      </c>
      <c r="DM129" s="9">
        <v>1000</v>
      </c>
      <c r="DN129" s="9">
        <v>44066</v>
      </c>
      <c r="DO129" s="9">
        <v>37687</v>
      </c>
      <c r="DP129" s="9">
        <v>4015</v>
      </c>
      <c r="DQ129" s="9">
        <v>86768</v>
      </c>
      <c r="DR129" s="9">
        <v>793398</v>
      </c>
    </row>
    <row r="130" spans="1:122" x14ac:dyDescent="0.35">
      <c r="A130" s="4" t="s">
        <v>477</v>
      </c>
      <c r="B130" s="4">
        <v>1487</v>
      </c>
      <c r="C130" s="4" t="s">
        <v>263</v>
      </c>
      <c r="D130" s="4" t="s">
        <v>255</v>
      </c>
      <c r="E130" s="4" t="s">
        <v>256</v>
      </c>
      <c r="F130" s="4" t="s">
        <v>330</v>
      </c>
      <c r="G130" s="9">
        <v>0</v>
      </c>
      <c r="H130" s="9">
        <v>14589</v>
      </c>
      <c r="I130" s="9">
        <v>14589</v>
      </c>
      <c r="J130" s="9"/>
      <c r="K130" s="9"/>
      <c r="L130" s="9"/>
      <c r="M130" s="9"/>
      <c r="N130" s="9">
        <v>197</v>
      </c>
      <c r="O130" s="9"/>
      <c r="P130" s="9">
        <v>103</v>
      </c>
      <c r="Q130" s="9">
        <v>8</v>
      </c>
      <c r="R130" s="9"/>
      <c r="S130" s="9">
        <v>5</v>
      </c>
      <c r="T130" s="9">
        <v>4</v>
      </c>
      <c r="U130" s="9">
        <v>209</v>
      </c>
      <c r="V130" s="9">
        <v>8346</v>
      </c>
      <c r="W130" s="9">
        <v>1274</v>
      </c>
      <c r="X130" s="9">
        <v>900</v>
      </c>
      <c r="Y130" s="9"/>
      <c r="Z130" s="9"/>
      <c r="AA130" s="9"/>
      <c r="AB130" s="9"/>
      <c r="AC130" s="9"/>
      <c r="AD130" s="9"/>
      <c r="AE130" s="9">
        <v>4</v>
      </c>
      <c r="AF130" s="9">
        <v>369</v>
      </c>
      <c r="AG130" s="9"/>
      <c r="AH130" s="9"/>
      <c r="AI130" s="9"/>
      <c r="AJ130" s="9"/>
      <c r="AK130" s="9"/>
      <c r="AL130" s="4" t="s">
        <v>246</v>
      </c>
      <c r="AM130" s="4"/>
      <c r="AN130" s="4"/>
      <c r="AO130" s="4"/>
      <c r="AP130" s="4"/>
      <c r="AQ130" s="9"/>
      <c r="AR130" s="9"/>
      <c r="AS130" s="4" t="s">
        <v>245</v>
      </c>
      <c r="AT130" s="9">
        <v>0</v>
      </c>
      <c r="AU130" s="9"/>
      <c r="AV130" s="9"/>
      <c r="AW130" s="9">
        <v>0</v>
      </c>
      <c r="AX130" s="9"/>
      <c r="AY130" s="9"/>
      <c r="AZ130" s="9"/>
      <c r="BA130" s="9">
        <v>0</v>
      </c>
      <c r="BB130" s="9"/>
      <c r="BC130" s="9">
        <v>0</v>
      </c>
      <c r="BD130" s="9"/>
      <c r="BE130" s="9"/>
      <c r="BF130" s="9"/>
      <c r="BG130" s="9"/>
      <c r="BH130" s="4" t="s">
        <v>246</v>
      </c>
      <c r="BI130" s="4" t="s">
        <v>247</v>
      </c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8" t="s">
        <v>526</v>
      </c>
      <c r="CW130" s="8" t="s">
        <v>526</v>
      </c>
      <c r="CX130" s="4" t="s">
        <v>244</v>
      </c>
      <c r="CY130" s="9"/>
      <c r="CZ130" s="9">
        <v>0</v>
      </c>
      <c r="DA130" s="9">
        <v>0</v>
      </c>
      <c r="DB130" s="9"/>
      <c r="DC130" s="9"/>
      <c r="DD130" s="9"/>
      <c r="DE130" s="9"/>
      <c r="DF130" s="9">
        <v>0</v>
      </c>
      <c r="DG130" s="9">
        <v>0</v>
      </c>
      <c r="DH130" s="9"/>
      <c r="DI130" s="9"/>
      <c r="DJ130" s="9"/>
      <c r="DK130" s="9"/>
      <c r="DL130" s="9"/>
      <c r="DM130" s="9"/>
      <c r="DN130" s="9"/>
      <c r="DO130" s="9"/>
      <c r="DP130" s="9"/>
      <c r="DQ130" s="9">
        <v>0</v>
      </c>
      <c r="DR130" s="9">
        <v>0</v>
      </c>
    </row>
    <row r="131" spans="1:122" x14ac:dyDescent="0.35">
      <c r="A131" s="4" t="s">
        <v>478</v>
      </c>
      <c r="B131" s="4">
        <v>120</v>
      </c>
      <c r="C131" s="4" t="s">
        <v>305</v>
      </c>
      <c r="D131" s="4" t="s">
        <v>255</v>
      </c>
      <c r="E131" s="4" t="s">
        <v>261</v>
      </c>
      <c r="F131" s="4" t="s">
        <v>243</v>
      </c>
      <c r="G131" s="9">
        <v>20470</v>
      </c>
      <c r="H131" s="9">
        <v>12072</v>
      </c>
      <c r="I131" s="9">
        <v>32542</v>
      </c>
      <c r="J131" s="9">
        <v>1873</v>
      </c>
      <c r="K131" s="9">
        <v>125</v>
      </c>
      <c r="L131" s="9">
        <v>175</v>
      </c>
      <c r="M131" s="9">
        <v>0</v>
      </c>
      <c r="N131" s="9">
        <v>172</v>
      </c>
      <c r="O131" s="9">
        <v>2686</v>
      </c>
      <c r="P131" s="9">
        <v>76</v>
      </c>
      <c r="Q131" s="9">
        <v>18</v>
      </c>
      <c r="R131" s="9">
        <v>333</v>
      </c>
      <c r="S131" s="9">
        <v>1</v>
      </c>
      <c r="T131" s="9">
        <v>24</v>
      </c>
      <c r="U131" s="9">
        <v>214</v>
      </c>
      <c r="V131" s="9">
        <v>49592</v>
      </c>
      <c r="W131" s="9">
        <v>6652</v>
      </c>
      <c r="X131" s="9">
        <v>3696</v>
      </c>
      <c r="Y131" s="9">
        <v>459</v>
      </c>
      <c r="Z131" s="9">
        <v>0</v>
      </c>
      <c r="AA131" s="9">
        <v>110</v>
      </c>
      <c r="AB131" s="9">
        <v>0</v>
      </c>
      <c r="AC131" s="9">
        <v>0</v>
      </c>
      <c r="AD131" s="9">
        <v>0</v>
      </c>
      <c r="AE131" s="9">
        <v>1</v>
      </c>
      <c r="AF131" s="9">
        <v>517</v>
      </c>
      <c r="AG131" s="9">
        <v>6</v>
      </c>
      <c r="AH131" s="9">
        <v>647</v>
      </c>
      <c r="AI131" s="9">
        <v>1</v>
      </c>
      <c r="AJ131" s="9">
        <v>2</v>
      </c>
      <c r="AK131" s="9">
        <v>0</v>
      </c>
      <c r="AL131" s="4" t="s">
        <v>244</v>
      </c>
      <c r="AM131" s="4" t="s">
        <v>244</v>
      </c>
      <c r="AN131" s="4">
        <v>14</v>
      </c>
      <c r="AO131" s="4">
        <v>5</v>
      </c>
      <c r="AP131" s="4" t="s">
        <v>246</v>
      </c>
      <c r="AQ131" s="9">
        <v>3</v>
      </c>
      <c r="AR131" s="9">
        <v>24</v>
      </c>
      <c r="AS131" s="4" t="s">
        <v>245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1</v>
      </c>
      <c r="BD131" s="9">
        <v>0</v>
      </c>
      <c r="BE131" s="9"/>
      <c r="BF131" s="9">
        <v>0</v>
      </c>
      <c r="BG131" s="9">
        <v>0</v>
      </c>
      <c r="BH131" s="4" t="s">
        <v>246</v>
      </c>
      <c r="BI131" s="4" t="s">
        <v>247</v>
      </c>
      <c r="BJ131" s="9">
        <v>20047</v>
      </c>
      <c r="BK131" s="9">
        <v>429</v>
      </c>
      <c r="BL131" s="9">
        <v>0</v>
      </c>
      <c r="BM131" s="9">
        <v>5154</v>
      </c>
      <c r="BN131" s="9">
        <v>5154</v>
      </c>
      <c r="BO131" s="9">
        <v>2978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79280</v>
      </c>
      <c r="CI131" s="9">
        <v>473</v>
      </c>
      <c r="CJ131" s="9">
        <v>0</v>
      </c>
      <c r="CK131" s="9">
        <v>32313</v>
      </c>
      <c r="CL131" s="9">
        <v>49751</v>
      </c>
      <c r="CM131" s="9">
        <v>20324</v>
      </c>
      <c r="CN131" s="9">
        <v>299</v>
      </c>
      <c r="CO131" s="9">
        <v>0</v>
      </c>
      <c r="CP131" s="9">
        <v>0</v>
      </c>
      <c r="CQ131" s="9">
        <v>78</v>
      </c>
      <c r="CR131" s="9">
        <v>288</v>
      </c>
      <c r="CS131" s="9">
        <v>0</v>
      </c>
      <c r="CT131" s="9">
        <v>1</v>
      </c>
      <c r="CU131" s="9">
        <v>0</v>
      </c>
      <c r="CV131" s="4">
        <v>12</v>
      </c>
      <c r="CW131" s="4">
        <v>14.9</v>
      </c>
      <c r="CX131" s="4" t="s">
        <v>246</v>
      </c>
      <c r="CY131" s="9">
        <v>1434</v>
      </c>
      <c r="CZ131" s="9">
        <v>724793</v>
      </c>
      <c r="DA131" s="9">
        <v>266587</v>
      </c>
      <c r="DB131" s="9">
        <v>434</v>
      </c>
      <c r="DC131" s="9">
        <v>2252</v>
      </c>
      <c r="DD131" s="9">
        <v>18226</v>
      </c>
      <c r="DE131" s="9">
        <v>337435</v>
      </c>
      <c r="DF131" s="9">
        <v>1349727</v>
      </c>
      <c r="DG131" s="9">
        <v>460499</v>
      </c>
      <c r="DH131" s="9">
        <v>9406</v>
      </c>
      <c r="DI131" s="9">
        <v>148500</v>
      </c>
      <c r="DJ131" s="9">
        <v>250000</v>
      </c>
      <c r="DK131" s="9">
        <v>3714</v>
      </c>
      <c r="DL131" s="9">
        <v>0</v>
      </c>
      <c r="DM131" s="9">
        <v>0</v>
      </c>
      <c r="DN131" s="9">
        <v>182928</v>
      </c>
      <c r="DO131" s="9">
        <v>156825</v>
      </c>
      <c r="DP131" s="9">
        <v>176237</v>
      </c>
      <c r="DQ131" s="9">
        <v>515990</v>
      </c>
      <c r="DR131" s="9">
        <v>1388109</v>
      </c>
    </row>
    <row r="132" spans="1:122" x14ac:dyDescent="0.35">
      <c r="A132" s="4" t="s">
        <v>479</v>
      </c>
      <c r="B132" s="4">
        <v>1501</v>
      </c>
      <c r="C132" s="4" t="s">
        <v>480</v>
      </c>
      <c r="D132" s="4" t="s">
        <v>344</v>
      </c>
      <c r="E132" s="4" t="s">
        <v>256</v>
      </c>
      <c r="F132" s="4" t="s">
        <v>278</v>
      </c>
      <c r="G132" s="9">
        <v>470</v>
      </c>
      <c r="H132" s="9">
        <v>422</v>
      </c>
      <c r="I132" s="9">
        <v>892</v>
      </c>
      <c r="J132" s="9">
        <v>0</v>
      </c>
      <c r="K132" s="9">
        <v>29</v>
      </c>
      <c r="L132" s="9">
        <v>0</v>
      </c>
      <c r="M132" s="9">
        <v>0</v>
      </c>
      <c r="N132" s="9">
        <v>210</v>
      </c>
      <c r="O132" s="9">
        <v>455</v>
      </c>
      <c r="P132" s="9">
        <v>0</v>
      </c>
      <c r="Q132" s="9">
        <v>10</v>
      </c>
      <c r="R132" s="9">
        <v>61</v>
      </c>
      <c r="S132" s="9">
        <v>7</v>
      </c>
      <c r="T132" s="9">
        <v>15</v>
      </c>
      <c r="U132" s="9">
        <v>235</v>
      </c>
      <c r="V132" s="9">
        <v>0</v>
      </c>
      <c r="W132" s="9">
        <v>241</v>
      </c>
      <c r="X132" s="9">
        <v>196</v>
      </c>
      <c r="Y132" s="9">
        <v>0</v>
      </c>
      <c r="Z132" s="9">
        <v>76</v>
      </c>
      <c r="AA132" s="9">
        <v>0</v>
      </c>
      <c r="AB132" s="9">
        <v>0</v>
      </c>
      <c r="AC132" s="9">
        <v>0</v>
      </c>
      <c r="AD132" s="9">
        <v>32</v>
      </c>
      <c r="AE132" s="9">
        <v>0</v>
      </c>
      <c r="AF132" s="9">
        <v>1</v>
      </c>
      <c r="AG132" s="9"/>
      <c r="AH132" s="9">
        <v>0</v>
      </c>
      <c r="AI132" s="9">
        <v>0</v>
      </c>
      <c r="AJ132" s="9">
        <v>32</v>
      </c>
      <c r="AK132" s="9">
        <v>0</v>
      </c>
      <c r="AL132" s="4" t="s">
        <v>244</v>
      </c>
      <c r="AM132" s="4" t="s">
        <v>246</v>
      </c>
      <c r="AN132" s="4">
        <v>9</v>
      </c>
      <c r="AO132" s="4">
        <v>0</v>
      </c>
      <c r="AP132" s="4" t="s">
        <v>246</v>
      </c>
      <c r="AQ132" s="9">
        <v>12</v>
      </c>
      <c r="AR132" s="9">
        <v>72</v>
      </c>
      <c r="AS132" s="4" t="s">
        <v>257</v>
      </c>
      <c r="AT132" s="9">
        <v>2</v>
      </c>
      <c r="AU132" s="9">
        <v>0</v>
      </c>
      <c r="AV132" s="9">
        <v>0</v>
      </c>
      <c r="AW132" s="9">
        <v>2</v>
      </c>
      <c r="AX132" s="9">
        <v>0</v>
      </c>
      <c r="AY132" s="9">
        <v>0</v>
      </c>
      <c r="AZ132" s="9">
        <v>0</v>
      </c>
      <c r="BA132" s="9">
        <v>2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1</v>
      </c>
      <c r="BH132" s="4" t="s">
        <v>244</v>
      </c>
      <c r="BI132" s="4" t="s">
        <v>247</v>
      </c>
      <c r="BJ132" s="9">
        <v>5645</v>
      </c>
      <c r="BK132" s="9">
        <v>75</v>
      </c>
      <c r="BL132" s="9">
        <v>0</v>
      </c>
      <c r="BM132" s="9">
        <v>5720</v>
      </c>
      <c r="BN132" s="9">
        <v>5612</v>
      </c>
      <c r="BO132" s="9">
        <v>906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9652</v>
      </c>
      <c r="CI132" s="9">
        <v>330</v>
      </c>
      <c r="CJ132" s="9">
        <v>0</v>
      </c>
      <c r="CK132" s="9">
        <v>8652</v>
      </c>
      <c r="CL132" s="9">
        <v>8652</v>
      </c>
      <c r="CM132" s="9">
        <v>7037</v>
      </c>
      <c r="CN132" s="9">
        <v>238</v>
      </c>
      <c r="CO132" s="9">
        <v>0</v>
      </c>
      <c r="CP132" s="9">
        <v>0</v>
      </c>
      <c r="CQ132" s="9">
        <v>91</v>
      </c>
      <c r="CR132" s="9">
        <v>95</v>
      </c>
      <c r="CS132" s="9">
        <v>0</v>
      </c>
      <c r="CT132" s="9">
        <v>0</v>
      </c>
      <c r="CU132" s="9">
        <v>0</v>
      </c>
      <c r="CV132" s="8" t="s">
        <v>526</v>
      </c>
      <c r="CW132" s="8" t="s">
        <v>526</v>
      </c>
      <c r="CX132" s="4" t="s">
        <v>246</v>
      </c>
      <c r="CY132" s="9">
        <v>746</v>
      </c>
      <c r="CZ132" s="9">
        <v>100680</v>
      </c>
      <c r="DA132" s="9">
        <v>10842</v>
      </c>
      <c r="DB132" s="9">
        <v>0</v>
      </c>
      <c r="DC132" s="9">
        <v>7853</v>
      </c>
      <c r="DD132" s="9">
        <v>1841</v>
      </c>
      <c r="DE132" s="9">
        <v>25064</v>
      </c>
      <c r="DF132" s="9">
        <v>146280</v>
      </c>
      <c r="DG132" s="9">
        <v>0</v>
      </c>
      <c r="DH132" s="9">
        <v>0</v>
      </c>
      <c r="DI132" s="9">
        <v>60000</v>
      </c>
      <c r="DJ132" s="9">
        <v>30000</v>
      </c>
      <c r="DK132" s="9">
        <v>3000</v>
      </c>
      <c r="DL132" s="9">
        <v>48799</v>
      </c>
      <c r="DM132" s="9">
        <v>0</v>
      </c>
      <c r="DN132" s="9">
        <v>3644</v>
      </c>
      <c r="DO132" s="9">
        <v>0</v>
      </c>
      <c r="DP132" s="9">
        <v>0</v>
      </c>
      <c r="DQ132" s="9">
        <v>3644</v>
      </c>
      <c r="DR132" s="9">
        <v>180777</v>
      </c>
    </row>
    <row r="133" spans="1:122" x14ac:dyDescent="0.35">
      <c r="A133" s="4" t="s">
        <v>481</v>
      </c>
      <c r="B133" s="4">
        <v>124</v>
      </c>
      <c r="C133" s="4" t="s">
        <v>263</v>
      </c>
      <c r="D133" s="4" t="s">
        <v>255</v>
      </c>
      <c r="E133" s="4" t="s">
        <v>261</v>
      </c>
      <c r="F133" s="4" t="s">
        <v>243</v>
      </c>
      <c r="G133" s="9">
        <v>33886</v>
      </c>
      <c r="H133" s="9">
        <v>12973</v>
      </c>
      <c r="I133" s="9">
        <v>46859</v>
      </c>
      <c r="J133" s="9">
        <v>2766</v>
      </c>
      <c r="K133" s="9">
        <v>1104</v>
      </c>
      <c r="L133" s="9">
        <v>0</v>
      </c>
      <c r="M133" s="9"/>
      <c r="N133" s="9">
        <v>155</v>
      </c>
      <c r="O133" s="9">
        <v>2575</v>
      </c>
      <c r="P133" s="9">
        <v>110</v>
      </c>
      <c r="Q133" s="9">
        <v>158</v>
      </c>
      <c r="R133" s="9">
        <v>1200</v>
      </c>
      <c r="S133" s="9">
        <v>100</v>
      </c>
      <c r="T133" s="9">
        <v>24</v>
      </c>
      <c r="U133" s="9">
        <v>337</v>
      </c>
      <c r="V133" s="9">
        <v>117000</v>
      </c>
      <c r="W133" s="9">
        <v>27441</v>
      </c>
      <c r="X133" s="9">
        <v>45400</v>
      </c>
      <c r="Y133" s="9">
        <v>331</v>
      </c>
      <c r="Z133" s="9">
        <v>498</v>
      </c>
      <c r="AA133" s="9">
        <v>44</v>
      </c>
      <c r="AB133" s="9"/>
      <c r="AC133" s="9"/>
      <c r="AD133" s="9">
        <v>4551</v>
      </c>
      <c r="AE133" s="9">
        <v>24</v>
      </c>
      <c r="AF133" s="9">
        <v>480</v>
      </c>
      <c r="AG133" s="9">
        <v>0</v>
      </c>
      <c r="AH133" s="9">
        <v>0</v>
      </c>
      <c r="AI133" s="9">
        <v>0</v>
      </c>
      <c r="AJ133" s="9">
        <v>2</v>
      </c>
      <c r="AK133" s="9">
        <v>3</v>
      </c>
      <c r="AL133" s="4" t="s">
        <v>244</v>
      </c>
      <c r="AM133" s="4" t="s">
        <v>246</v>
      </c>
      <c r="AN133" s="4">
        <v>16</v>
      </c>
      <c r="AO133" s="4">
        <v>0</v>
      </c>
      <c r="AP133" s="4" t="s">
        <v>246</v>
      </c>
      <c r="AQ133" s="9">
        <v>12</v>
      </c>
      <c r="AR133" s="9">
        <v>36</v>
      </c>
      <c r="AS133" s="4" t="s">
        <v>245</v>
      </c>
      <c r="AT133" s="9">
        <v>10</v>
      </c>
      <c r="AU133" s="9"/>
      <c r="AV133" s="9"/>
      <c r="AW133" s="9">
        <v>10</v>
      </c>
      <c r="AX133" s="9">
        <v>10</v>
      </c>
      <c r="AY133" s="9">
        <v>3</v>
      </c>
      <c r="AZ133" s="9">
        <v>0</v>
      </c>
      <c r="BA133" s="9">
        <v>13</v>
      </c>
      <c r="BB133" s="9">
        <v>0</v>
      </c>
      <c r="BC133" s="9">
        <v>0</v>
      </c>
      <c r="BD133" s="9">
        <v>0</v>
      </c>
      <c r="BE133" s="9">
        <v>4</v>
      </c>
      <c r="BF133" s="9">
        <v>0</v>
      </c>
      <c r="BG133" s="9">
        <v>0</v>
      </c>
      <c r="BH133" s="4" t="s">
        <v>246</v>
      </c>
      <c r="BI133" s="4" t="s">
        <v>247</v>
      </c>
      <c r="BJ133" s="9">
        <v>6354</v>
      </c>
      <c r="BK133" s="9">
        <v>54</v>
      </c>
      <c r="BL133" s="9">
        <v>0</v>
      </c>
      <c r="BM133" s="9">
        <v>1867</v>
      </c>
      <c r="BN133" s="9">
        <v>26</v>
      </c>
      <c r="BO133" s="9">
        <v>0</v>
      </c>
      <c r="BP133" s="9">
        <v>13940</v>
      </c>
      <c r="BQ133" s="9">
        <v>629</v>
      </c>
      <c r="BR133" s="9">
        <v>0</v>
      </c>
      <c r="BS133" s="9">
        <v>8671</v>
      </c>
      <c r="BT133" s="9">
        <v>7319</v>
      </c>
      <c r="BU133" s="9">
        <v>1289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2047611</v>
      </c>
      <c r="CI133" s="9">
        <v>611</v>
      </c>
      <c r="CJ133" s="9">
        <v>0</v>
      </c>
      <c r="CK133" s="9">
        <v>217706</v>
      </c>
      <c r="CL133" s="9">
        <v>35652</v>
      </c>
      <c r="CM133" s="9">
        <v>2936</v>
      </c>
      <c r="CN133" s="9">
        <v>1311</v>
      </c>
      <c r="CO133" s="9">
        <v>11</v>
      </c>
      <c r="CP133" s="9">
        <v>0</v>
      </c>
      <c r="CQ133" s="9">
        <v>1211</v>
      </c>
      <c r="CR133" s="9">
        <v>799</v>
      </c>
      <c r="CS133" s="9">
        <v>0</v>
      </c>
      <c r="CT133" s="9">
        <v>12</v>
      </c>
      <c r="CU133" s="9">
        <v>450</v>
      </c>
      <c r="CV133" s="4">
        <v>15.3</v>
      </c>
      <c r="CW133" s="4">
        <v>16.7</v>
      </c>
      <c r="CX133" s="4" t="s">
        <v>244</v>
      </c>
      <c r="CY133" s="9">
        <v>0</v>
      </c>
      <c r="CZ133" s="9">
        <v>1067959</v>
      </c>
      <c r="DA133" s="9">
        <v>511880</v>
      </c>
      <c r="DB133" s="9">
        <v>16556</v>
      </c>
      <c r="DC133" s="9">
        <v>210013</v>
      </c>
      <c r="DD133" s="9">
        <v>19827</v>
      </c>
      <c r="DE133" s="9">
        <v>87600</v>
      </c>
      <c r="DF133" s="9">
        <v>1913835</v>
      </c>
      <c r="DG133" s="9">
        <v>980185</v>
      </c>
      <c r="DH133" s="9">
        <v>64305</v>
      </c>
      <c r="DI133" s="9">
        <v>385000</v>
      </c>
      <c r="DJ133" s="9"/>
      <c r="DK133" s="9">
        <v>68456</v>
      </c>
      <c r="DL133" s="9"/>
      <c r="DM133" s="9">
        <v>75000</v>
      </c>
      <c r="DN133" s="9">
        <v>300031</v>
      </c>
      <c r="DO133" s="9">
        <v>45619</v>
      </c>
      <c r="DP133" s="9"/>
      <c r="DQ133" s="9">
        <v>420650</v>
      </c>
      <c r="DR133" s="9">
        <v>1918596</v>
      </c>
    </row>
    <row r="134" spans="1:122" x14ac:dyDescent="0.35">
      <c r="A134" s="4" t="s">
        <v>482</v>
      </c>
      <c r="B134" s="4">
        <v>125</v>
      </c>
      <c r="C134" s="4" t="s">
        <v>483</v>
      </c>
      <c r="D134" s="4" t="s">
        <v>251</v>
      </c>
      <c r="E134" s="4" t="s">
        <v>242</v>
      </c>
      <c r="F134" s="4" t="s">
        <v>243</v>
      </c>
      <c r="G134" s="9">
        <v>18966</v>
      </c>
      <c r="H134" s="9">
        <v>2566</v>
      </c>
      <c r="I134" s="9">
        <v>21532</v>
      </c>
      <c r="J134" s="9">
        <v>538</v>
      </c>
      <c r="K134" s="9">
        <v>55</v>
      </c>
      <c r="L134" s="9">
        <v>885</v>
      </c>
      <c r="M134" s="9">
        <v>0</v>
      </c>
      <c r="N134" s="9">
        <v>140</v>
      </c>
      <c r="O134" s="9">
        <v>2755</v>
      </c>
      <c r="P134" s="9">
        <v>11</v>
      </c>
      <c r="Q134" s="9">
        <v>34</v>
      </c>
      <c r="R134" s="9">
        <v>1011</v>
      </c>
      <c r="S134" s="9">
        <v>8</v>
      </c>
      <c r="T134" s="9">
        <v>38</v>
      </c>
      <c r="U134" s="9">
        <v>212</v>
      </c>
      <c r="V134" s="9">
        <v>85520</v>
      </c>
      <c r="W134" s="9">
        <v>6900</v>
      </c>
      <c r="X134" s="9">
        <v>4459</v>
      </c>
      <c r="Y134" s="9">
        <v>37</v>
      </c>
      <c r="Z134" s="9"/>
      <c r="AA134" s="9"/>
      <c r="AB134" s="9"/>
      <c r="AC134" s="9"/>
      <c r="AD134" s="9">
        <v>0</v>
      </c>
      <c r="AE134" s="9">
        <v>14</v>
      </c>
      <c r="AF134" s="9">
        <v>4036</v>
      </c>
      <c r="AG134" s="9">
        <v>1</v>
      </c>
      <c r="AH134" s="9">
        <v>13668</v>
      </c>
      <c r="AI134" s="9">
        <v>1</v>
      </c>
      <c r="AJ134" s="9">
        <v>6</v>
      </c>
      <c r="AK134" s="9">
        <v>0</v>
      </c>
      <c r="AL134" s="4" t="s">
        <v>244</v>
      </c>
      <c r="AM134" s="4" t="s">
        <v>244</v>
      </c>
      <c r="AN134" s="4">
        <v>15</v>
      </c>
      <c r="AO134" s="4">
        <v>12</v>
      </c>
      <c r="AP134" s="4" t="s">
        <v>244</v>
      </c>
      <c r="AQ134" s="9"/>
      <c r="AR134" s="9"/>
      <c r="AS134" s="4" t="s">
        <v>245</v>
      </c>
      <c r="AT134" s="9">
        <v>6</v>
      </c>
      <c r="AU134" s="9">
        <v>1</v>
      </c>
      <c r="AV134" s="9">
        <v>6</v>
      </c>
      <c r="AW134" s="9">
        <v>13</v>
      </c>
      <c r="AX134" s="9">
        <v>11</v>
      </c>
      <c r="AY134" s="9">
        <v>0</v>
      </c>
      <c r="AZ134" s="9">
        <v>0</v>
      </c>
      <c r="BA134" s="9">
        <v>13</v>
      </c>
      <c r="BB134" s="9">
        <v>0</v>
      </c>
      <c r="BC134" s="9">
        <v>1</v>
      </c>
      <c r="BD134" s="9"/>
      <c r="BE134" s="9"/>
      <c r="BF134" s="9"/>
      <c r="BG134" s="9">
        <v>2</v>
      </c>
      <c r="BH134" s="4" t="s">
        <v>246</v>
      </c>
      <c r="BI134" s="4" t="s">
        <v>247</v>
      </c>
      <c r="BJ134" s="9">
        <v>4699</v>
      </c>
      <c r="BK134" s="9">
        <v>3</v>
      </c>
      <c r="BL134" s="9">
        <v>0</v>
      </c>
      <c r="BM134" s="9">
        <v>0</v>
      </c>
      <c r="BN134" s="9">
        <v>0</v>
      </c>
      <c r="BO134" s="9">
        <v>0</v>
      </c>
      <c r="BP134" s="9">
        <v>1779</v>
      </c>
      <c r="BQ134" s="9">
        <v>1</v>
      </c>
      <c r="BR134" s="9">
        <v>0</v>
      </c>
      <c r="BS134" s="9">
        <v>1778</v>
      </c>
      <c r="BT134" s="9">
        <v>1778</v>
      </c>
      <c r="BU134" s="9">
        <v>150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8356</v>
      </c>
      <c r="CI134" s="9">
        <v>35</v>
      </c>
      <c r="CJ134" s="9">
        <v>0</v>
      </c>
      <c r="CK134" s="9">
        <v>3050</v>
      </c>
      <c r="CL134" s="9">
        <v>3050</v>
      </c>
      <c r="CM134" s="9">
        <v>39</v>
      </c>
      <c r="CN134" s="9">
        <v>31</v>
      </c>
      <c r="CO134" s="9">
        <v>13</v>
      </c>
      <c r="CP134" s="9">
        <v>0</v>
      </c>
      <c r="CQ134" s="9">
        <v>0</v>
      </c>
      <c r="CR134" s="9">
        <v>38</v>
      </c>
      <c r="CS134" s="9">
        <v>0</v>
      </c>
      <c r="CT134" s="9">
        <v>134</v>
      </c>
      <c r="CU134" s="9">
        <v>64</v>
      </c>
      <c r="CV134" s="4">
        <v>5.8</v>
      </c>
      <c r="CW134" s="4">
        <v>7.9</v>
      </c>
      <c r="CX134" s="4" t="s">
        <v>246</v>
      </c>
      <c r="CY134" s="9">
        <v>16</v>
      </c>
      <c r="CZ134" s="9">
        <v>293388.5</v>
      </c>
      <c r="DA134" s="9">
        <v>113034.2</v>
      </c>
      <c r="DB134" s="9"/>
      <c r="DC134" s="9">
        <v>42881.71</v>
      </c>
      <c r="DD134" s="9">
        <v>4914.2700000000004</v>
      </c>
      <c r="DE134" s="9">
        <v>141410.21</v>
      </c>
      <c r="DF134" s="9">
        <v>595628.9</v>
      </c>
      <c r="DG134" s="9">
        <v>127335</v>
      </c>
      <c r="DH134" s="9"/>
      <c r="DI134" s="9"/>
      <c r="DJ134" s="9"/>
      <c r="DK134" s="9"/>
      <c r="DL134" s="9"/>
      <c r="DM134" s="9">
        <v>70800</v>
      </c>
      <c r="DN134" s="9">
        <v>295853.03999999998</v>
      </c>
      <c r="DO134" s="9">
        <v>166929.1</v>
      </c>
      <c r="DP134" s="9"/>
      <c r="DQ134" s="9">
        <v>533582.1</v>
      </c>
      <c r="DR134" s="9">
        <v>660917.1</v>
      </c>
    </row>
    <row r="135" spans="1:122" x14ac:dyDescent="0.35">
      <c r="A135" s="4" t="s">
        <v>484</v>
      </c>
      <c r="B135" s="4">
        <v>1486</v>
      </c>
      <c r="C135" s="4" t="s">
        <v>263</v>
      </c>
      <c r="D135" s="4" t="s">
        <v>255</v>
      </c>
      <c r="E135" s="4" t="s">
        <v>256</v>
      </c>
      <c r="F135" s="4" t="s">
        <v>243</v>
      </c>
      <c r="G135" s="9">
        <v>0</v>
      </c>
      <c r="H135" s="9">
        <v>10704</v>
      </c>
      <c r="I135" s="9">
        <v>10704</v>
      </c>
      <c r="J135" s="9">
        <v>822</v>
      </c>
      <c r="K135" s="9">
        <v>0</v>
      </c>
      <c r="L135" s="9">
        <v>0</v>
      </c>
      <c r="M135" s="9">
        <v>0</v>
      </c>
      <c r="N135" s="9">
        <v>325</v>
      </c>
      <c r="O135" s="9">
        <v>5014</v>
      </c>
      <c r="P135" s="9">
        <v>58</v>
      </c>
      <c r="Q135" s="9">
        <v>11</v>
      </c>
      <c r="R135" s="9">
        <v>220</v>
      </c>
      <c r="S135" s="9">
        <v>0</v>
      </c>
      <c r="T135" s="9">
        <v>0</v>
      </c>
      <c r="U135" s="9">
        <v>336</v>
      </c>
      <c r="V135" s="9">
        <v>12000</v>
      </c>
      <c r="W135" s="9">
        <v>5500</v>
      </c>
      <c r="X135" s="9">
        <v>3522</v>
      </c>
      <c r="Y135" s="9">
        <v>68</v>
      </c>
      <c r="Z135" s="9">
        <v>0</v>
      </c>
      <c r="AA135" s="9">
        <v>0</v>
      </c>
      <c r="AB135" s="9">
        <v>0</v>
      </c>
      <c r="AC135" s="9">
        <v>0</v>
      </c>
      <c r="AD135" s="9">
        <v>2109</v>
      </c>
      <c r="AE135" s="9">
        <v>0</v>
      </c>
      <c r="AF135" s="9">
        <v>0</v>
      </c>
      <c r="AG135" s="9">
        <v>1</v>
      </c>
      <c r="AH135" s="9">
        <v>200</v>
      </c>
      <c r="AI135" s="9">
        <v>1</v>
      </c>
      <c r="AJ135" s="9">
        <v>0</v>
      </c>
      <c r="AK135" s="9">
        <v>0</v>
      </c>
      <c r="AL135" s="4" t="s">
        <v>246</v>
      </c>
      <c r="AM135" s="4" t="s">
        <v>246</v>
      </c>
      <c r="AN135" s="4"/>
      <c r="AO135" s="4"/>
      <c r="AP135" s="4"/>
      <c r="AQ135" s="9"/>
      <c r="AR135" s="9"/>
      <c r="AS135" s="4" t="s">
        <v>245</v>
      </c>
      <c r="AT135" s="9">
        <v>1</v>
      </c>
      <c r="AU135" s="9">
        <v>0</v>
      </c>
      <c r="AV135" s="9">
        <v>0</v>
      </c>
      <c r="AW135" s="9">
        <v>1</v>
      </c>
      <c r="AX135" s="9">
        <v>1</v>
      </c>
      <c r="AY135" s="9">
        <v>0</v>
      </c>
      <c r="AZ135" s="9">
        <v>0</v>
      </c>
      <c r="BA135" s="9">
        <v>1</v>
      </c>
      <c r="BB135" s="9">
        <v>0</v>
      </c>
      <c r="BC135" s="9">
        <v>1</v>
      </c>
      <c r="BD135" s="9">
        <v>0</v>
      </c>
      <c r="BE135" s="9">
        <v>0</v>
      </c>
      <c r="BF135" s="9">
        <v>0</v>
      </c>
      <c r="BG135" s="9">
        <v>1</v>
      </c>
      <c r="BH135" s="4" t="s">
        <v>244</v>
      </c>
      <c r="BI135" s="4" t="s">
        <v>485</v>
      </c>
      <c r="BJ135" s="9">
        <v>199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543</v>
      </c>
      <c r="BQ135" s="9">
        <v>0</v>
      </c>
      <c r="BR135" s="9">
        <v>0</v>
      </c>
      <c r="BS135" s="9">
        <v>543</v>
      </c>
      <c r="BT135" s="9">
        <v>310</v>
      </c>
      <c r="BU135" s="9">
        <v>23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5000</v>
      </c>
      <c r="CI135" s="9">
        <v>0</v>
      </c>
      <c r="CJ135" s="9">
        <v>0</v>
      </c>
      <c r="CK135" s="9">
        <v>0</v>
      </c>
      <c r="CL135" s="9">
        <v>300</v>
      </c>
      <c r="CM135" s="9">
        <v>14</v>
      </c>
      <c r="CN135" s="9">
        <v>18</v>
      </c>
      <c r="CO135" s="9">
        <v>0</v>
      </c>
      <c r="CP135" s="9">
        <v>0</v>
      </c>
      <c r="CQ135" s="9">
        <v>0</v>
      </c>
      <c r="CR135" s="9">
        <v>13</v>
      </c>
      <c r="CS135" s="9">
        <v>2</v>
      </c>
      <c r="CT135" s="9">
        <v>4</v>
      </c>
      <c r="CU135" s="9">
        <v>33</v>
      </c>
      <c r="CV135" s="8" t="s">
        <v>526</v>
      </c>
      <c r="CW135" s="8" t="s">
        <v>526</v>
      </c>
      <c r="CX135" s="4" t="s">
        <v>244</v>
      </c>
      <c r="CY135" s="9">
        <v>0</v>
      </c>
      <c r="CZ135" s="9">
        <v>0</v>
      </c>
      <c r="DA135" s="9">
        <v>0</v>
      </c>
      <c r="DB135" s="9"/>
      <c r="DC135" s="9"/>
      <c r="DD135" s="9"/>
      <c r="DE135" s="9"/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/>
      <c r="DO135" s="9"/>
      <c r="DP135" s="9"/>
      <c r="DQ135" s="9">
        <v>0</v>
      </c>
      <c r="DR135" s="9">
        <v>0</v>
      </c>
    </row>
    <row r="136" spans="1:122" x14ac:dyDescent="0.35">
      <c r="A136" s="4" t="s">
        <v>486</v>
      </c>
      <c r="B136" s="4">
        <v>74</v>
      </c>
      <c r="C136" s="4" t="s">
        <v>487</v>
      </c>
      <c r="D136" s="4" t="s">
        <v>365</v>
      </c>
      <c r="E136" s="4" t="s">
        <v>242</v>
      </c>
      <c r="F136" s="4" t="s">
        <v>243</v>
      </c>
      <c r="G136" s="9">
        <v>4055</v>
      </c>
      <c r="H136" s="9">
        <v>2120</v>
      </c>
      <c r="I136" s="9">
        <v>6175</v>
      </c>
      <c r="J136" s="9">
        <v>321</v>
      </c>
      <c r="K136" s="9">
        <v>272</v>
      </c>
      <c r="L136" s="9">
        <v>0</v>
      </c>
      <c r="M136" s="9">
        <v>4000</v>
      </c>
      <c r="N136" s="9">
        <v>33</v>
      </c>
      <c r="O136" s="9">
        <v>599</v>
      </c>
      <c r="P136" s="9">
        <v>9</v>
      </c>
      <c r="Q136" s="9">
        <v>13</v>
      </c>
      <c r="R136" s="9">
        <v>283</v>
      </c>
      <c r="S136" s="9">
        <v>13</v>
      </c>
      <c r="T136" s="9">
        <v>12</v>
      </c>
      <c r="U136" s="9">
        <v>58</v>
      </c>
      <c r="V136" s="9">
        <v>30170</v>
      </c>
      <c r="W136" s="9">
        <v>1400</v>
      </c>
      <c r="X136" s="9">
        <v>1523</v>
      </c>
      <c r="Y136" s="9">
        <v>21</v>
      </c>
      <c r="Z136" s="9">
        <v>0</v>
      </c>
      <c r="AA136" s="9">
        <v>0</v>
      </c>
      <c r="AB136" s="9">
        <v>0</v>
      </c>
      <c r="AC136" s="9">
        <v>0</v>
      </c>
      <c r="AD136" s="9">
        <v>210</v>
      </c>
      <c r="AE136" s="9">
        <v>0</v>
      </c>
      <c r="AF136" s="9">
        <v>0</v>
      </c>
      <c r="AG136" s="9">
        <v>2</v>
      </c>
      <c r="AH136" s="9"/>
      <c r="AI136" s="9">
        <v>0</v>
      </c>
      <c r="AJ136" s="9">
        <v>0</v>
      </c>
      <c r="AK136" s="9">
        <v>0</v>
      </c>
      <c r="AL136" s="4" t="s">
        <v>244</v>
      </c>
      <c r="AM136" s="4" t="s">
        <v>246</v>
      </c>
      <c r="AN136" s="4">
        <v>10</v>
      </c>
      <c r="AO136" s="4">
        <v>0</v>
      </c>
      <c r="AP136" s="4" t="s">
        <v>246</v>
      </c>
      <c r="AQ136" s="9">
        <v>4</v>
      </c>
      <c r="AR136" s="9">
        <v>20</v>
      </c>
      <c r="AS136" s="4" t="s">
        <v>245</v>
      </c>
      <c r="AT136" s="9">
        <v>5</v>
      </c>
      <c r="AU136" s="9">
        <v>6</v>
      </c>
      <c r="AV136" s="9">
        <v>0</v>
      </c>
      <c r="AW136" s="9">
        <v>11</v>
      </c>
      <c r="AX136" s="9">
        <v>10</v>
      </c>
      <c r="AY136" s="9">
        <v>0</v>
      </c>
      <c r="AZ136" s="9">
        <v>0</v>
      </c>
      <c r="BA136" s="9">
        <v>11</v>
      </c>
      <c r="BB136" s="9">
        <v>0</v>
      </c>
      <c r="BC136" s="9">
        <v>0</v>
      </c>
      <c r="BD136" s="9">
        <v>0</v>
      </c>
      <c r="BE136" s="9">
        <v>2</v>
      </c>
      <c r="BF136" s="9">
        <v>0</v>
      </c>
      <c r="BG136" s="9">
        <v>1</v>
      </c>
      <c r="BH136" s="4" t="s">
        <v>244</v>
      </c>
      <c r="BI136" s="4" t="s">
        <v>247</v>
      </c>
      <c r="BJ136" s="9">
        <v>2013</v>
      </c>
      <c r="BK136" s="9">
        <v>0</v>
      </c>
      <c r="BL136" s="9">
        <v>0</v>
      </c>
      <c r="BM136" s="9">
        <v>1918</v>
      </c>
      <c r="BN136" s="9">
        <v>565</v>
      </c>
      <c r="BO136" s="9">
        <v>0</v>
      </c>
      <c r="BP136" s="9">
        <v>2707</v>
      </c>
      <c r="BQ136" s="9">
        <v>7</v>
      </c>
      <c r="BR136" s="9">
        <v>0</v>
      </c>
      <c r="BS136" s="9">
        <v>2160</v>
      </c>
      <c r="BT136" s="9">
        <v>2160</v>
      </c>
      <c r="BU136" s="9">
        <v>60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8900</v>
      </c>
      <c r="CI136" s="9">
        <v>200</v>
      </c>
      <c r="CJ136" s="9">
        <v>0</v>
      </c>
      <c r="CK136" s="9">
        <v>223</v>
      </c>
      <c r="CL136" s="9">
        <v>1134</v>
      </c>
      <c r="CM136" s="9">
        <v>0</v>
      </c>
      <c r="CN136" s="9">
        <v>102</v>
      </c>
      <c r="CO136" s="9">
        <v>4</v>
      </c>
      <c r="CP136" s="9">
        <v>0</v>
      </c>
      <c r="CQ136" s="9">
        <v>0</v>
      </c>
      <c r="CR136" s="9">
        <v>77</v>
      </c>
      <c r="CS136" s="9">
        <v>11</v>
      </c>
      <c r="CT136" s="9">
        <v>0</v>
      </c>
      <c r="CU136" s="9">
        <v>84</v>
      </c>
      <c r="CV136" s="8" t="s">
        <v>526</v>
      </c>
      <c r="CW136" s="8" t="s">
        <v>526</v>
      </c>
      <c r="CX136" s="4" t="s">
        <v>246</v>
      </c>
      <c r="CY136" s="9">
        <v>96</v>
      </c>
      <c r="CZ136" s="9">
        <v>87737</v>
      </c>
      <c r="DA136" s="9">
        <v>56763</v>
      </c>
      <c r="DB136" s="9">
        <v>0</v>
      </c>
      <c r="DC136" s="9">
        <v>6190</v>
      </c>
      <c r="DD136" s="9">
        <v>1427</v>
      </c>
      <c r="DE136" s="9">
        <v>16031</v>
      </c>
      <c r="DF136" s="9">
        <v>168148</v>
      </c>
      <c r="DG136" s="9">
        <v>68830</v>
      </c>
      <c r="DH136" s="9">
        <v>0</v>
      </c>
      <c r="DI136" s="9">
        <v>47000</v>
      </c>
      <c r="DJ136" s="9">
        <v>7443</v>
      </c>
      <c r="DK136" s="9">
        <v>0</v>
      </c>
      <c r="DL136" s="9">
        <v>0</v>
      </c>
      <c r="DM136" s="9">
        <v>3000</v>
      </c>
      <c r="DN136" s="9">
        <v>27207</v>
      </c>
      <c r="DO136" s="9">
        <v>5491</v>
      </c>
      <c r="DP136" s="9">
        <v>1200</v>
      </c>
      <c r="DQ136" s="9">
        <v>36898</v>
      </c>
      <c r="DR136" s="9">
        <v>160171</v>
      </c>
    </row>
    <row r="137" spans="1:122" x14ac:dyDescent="0.35">
      <c r="A137" s="4" t="s">
        <v>488</v>
      </c>
      <c r="B137" s="4">
        <v>129</v>
      </c>
      <c r="C137" s="4" t="s">
        <v>271</v>
      </c>
      <c r="D137" s="4" t="s">
        <v>268</v>
      </c>
      <c r="E137" s="4" t="s">
        <v>288</v>
      </c>
      <c r="F137" s="4" t="s">
        <v>252</v>
      </c>
      <c r="G137" s="9">
        <v>229137</v>
      </c>
      <c r="H137" s="9">
        <v>80255</v>
      </c>
      <c r="I137" s="9">
        <v>309392</v>
      </c>
      <c r="J137" s="9">
        <v>25529</v>
      </c>
      <c r="K137" s="9">
        <v>16305</v>
      </c>
      <c r="L137" s="9">
        <v>1268</v>
      </c>
      <c r="M137" s="9">
        <v>1993</v>
      </c>
      <c r="N137" s="9">
        <v>1538</v>
      </c>
      <c r="O137" s="9">
        <v>22716</v>
      </c>
      <c r="P137" s="9">
        <v>409</v>
      </c>
      <c r="Q137" s="9">
        <v>188</v>
      </c>
      <c r="R137" s="9">
        <v>4501</v>
      </c>
      <c r="S137" s="9">
        <v>0</v>
      </c>
      <c r="T137" s="9">
        <v>262</v>
      </c>
      <c r="U137" s="9">
        <v>1988</v>
      </c>
      <c r="V137" s="9">
        <v>1736962</v>
      </c>
      <c r="W137" s="9">
        <v>27685</v>
      </c>
      <c r="X137" s="9">
        <v>25047</v>
      </c>
      <c r="Y137" s="9">
        <v>1680</v>
      </c>
      <c r="Z137" s="9">
        <v>2300</v>
      </c>
      <c r="AA137" s="9">
        <v>140</v>
      </c>
      <c r="AB137" s="9"/>
      <c r="AC137" s="9">
        <v>2720</v>
      </c>
      <c r="AD137" s="9">
        <v>4495</v>
      </c>
      <c r="AE137" s="9">
        <v>4</v>
      </c>
      <c r="AF137" s="9">
        <v>2000</v>
      </c>
      <c r="AG137" s="9">
        <v>1</v>
      </c>
      <c r="AH137" s="9">
        <v>20000</v>
      </c>
      <c r="AI137" s="9">
        <v>0</v>
      </c>
      <c r="AJ137" s="9">
        <v>173</v>
      </c>
      <c r="AK137" s="9">
        <v>9</v>
      </c>
      <c r="AL137" s="4" t="s">
        <v>244</v>
      </c>
      <c r="AM137" s="4" t="s">
        <v>244</v>
      </c>
      <c r="AN137" s="4">
        <v>15</v>
      </c>
      <c r="AO137" s="4">
        <v>7</v>
      </c>
      <c r="AP137" s="4" t="s">
        <v>246</v>
      </c>
      <c r="AQ137" s="9">
        <v>50</v>
      </c>
      <c r="AR137" s="9">
        <v>153</v>
      </c>
      <c r="AS137" s="4" t="s">
        <v>245</v>
      </c>
      <c r="AT137" s="9">
        <v>4</v>
      </c>
      <c r="AU137" s="9">
        <v>2</v>
      </c>
      <c r="AV137" s="9">
        <v>1</v>
      </c>
      <c r="AW137" s="9">
        <v>7</v>
      </c>
      <c r="AX137" s="9"/>
      <c r="AY137" s="9">
        <v>3</v>
      </c>
      <c r="AZ137" s="9">
        <v>1</v>
      </c>
      <c r="BA137" s="9">
        <v>11</v>
      </c>
      <c r="BB137" s="9">
        <v>22</v>
      </c>
      <c r="BC137" s="9">
        <v>1</v>
      </c>
      <c r="BD137" s="9">
        <v>4</v>
      </c>
      <c r="BE137" s="9">
        <v>10</v>
      </c>
      <c r="BF137" s="9">
        <v>5</v>
      </c>
      <c r="BG137" s="9">
        <v>1</v>
      </c>
      <c r="BH137" s="4" t="s">
        <v>246</v>
      </c>
      <c r="BI137" s="4" t="s">
        <v>247</v>
      </c>
      <c r="BJ137" s="9">
        <v>373080</v>
      </c>
      <c r="BK137" s="9">
        <v>209</v>
      </c>
      <c r="BL137" s="9">
        <v>391</v>
      </c>
      <c r="BM137" s="9">
        <v>134116</v>
      </c>
      <c r="BN137" s="9">
        <v>134116</v>
      </c>
      <c r="BO137" s="9">
        <v>54757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270679</v>
      </c>
      <c r="CC137" s="9">
        <v>8706</v>
      </c>
      <c r="CD137" s="9">
        <v>0</v>
      </c>
      <c r="CE137" s="9">
        <v>21010</v>
      </c>
      <c r="CF137" s="9">
        <v>4038</v>
      </c>
      <c r="CG137" s="9">
        <v>4038</v>
      </c>
      <c r="CH137" s="9">
        <v>1830817</v>
      </c>
      <c r="CI137" s="9">
        <v>3675</v>
      </c>
      <c r="CJ137" s="9">
        <v>0</v>
      </c>
      <c r="CK137" s="9">
        <v>223670</v>
      </c>
      <c r="CL137" s="9">
        <v>223670</v>
      </c>
      <c r="CM137" s="9">
        <v>148323</v>
      </c>
      <c r="CN137" s="9">
        <v>668</v>
      </c>
      <c r="CO137" s="9">
        <v>19</v>
      </c>
      <c r="CP137" s="9">
        <v>0</v>
      </c>
      <c r="CQ137" s="9">
        <v>241</v>
      </c>
      <c r="CR137" s="9">
        <v>241</v>
      </c>
      <c r="CS137" s="9">
        <v>8</v>
      </c>
      <c r="CT137" s="9">
        <v>109</v>
      </c>
      <c r="CU137" s="9">
        <v>500</v>
      </c>
      <c r="CV137" s="4">
        <v>89</v>
      </c>
      <c r="CW137" s="4">
        <v>109.4</v>
      </c>
      <c r="CX137" s="4" t="s">
        <v>246</v>
      </c>
      <c r="CY137" s="9">
        <v>1365</v>
      </c>
      <c r="CZ137" s="9">
        <v>5301989</v>
      </c>
      <c r="DA137" s="9">
        <v>4420548</v>
      </c>
      <c r="DB137" s="9">
        <v>0</v>
      </c>
      <c r="DC137" s="9">
        <v>3335758</v>
      </c>
      <c r="DD137" s="9">
        <v>154001</v>
      </c>
      <c r="DE137" s="9">
        <v>666994</v>
      </c>
      <c r="DF137" s="9">
        <v>13879290</v>
      </c>
      <c r="DG137" s="9">
        <v>1808242</v>
      </c>
      <c r="DH137" s="9">
        <v>0</v>
      </c>
      <c r="DI137" s="9"/>
      <c r="DJ137" s="9">
        <v>30452</v>
      </c>
      <c r="DK137" s="9">
        <v>0</v>
      </c>
      <c r="DL137" s="9">
        <v>0</v>
      </c>
      <c r="DM137" s="9">
        <v>0</v>
      </c>
      <c r="DN137" s="9">
        <v>2054788</v>
      </c>
      <c r="DO137" s="9">
        <v>3193874</v>
      </c>
      <c r="DP137" s="9">
        <v>283994</v>
      </c>
      <c r="DQ137" s="9">
        <v>5532656</v>
      </c>
      <c r="DR137" s="9">
        <v>7374864</v>
      </c>
    </row>
    <row r="138" spans="1:122" x14ac:dyDescent="0.35">
      <c r="A138" s="4" t="s">
        <v>489</v>
      </c>
      <c r="B138" s="4">
        <v>130</v>
      </c>
      <c r="C138" s="4" t="s">
        <v>271</v>
      </c>
      <c r="D138" s="4" t="s">
        <v>268</v>
      </c>
      <c r="E138" s="4" t="s">
        <v>288</v>
      </c>
      <c r="F138" s="4" t="s">
        <v>252</v>
      </c>
      <c r="G138" s="9">
        <v>141544</v>
      </c>
      <c r="H138" s="9">
        <v>58180</v>
      </c>
      <c r="I138" s="9">
        <v>199724</v>
      </c>
      <c r="J138" s="9">
        <v>9111</v>
      </c>
      <c r="K138" s="9">
        <v>0</v>
      </c>
      <c r="L138" s="9">
        <v>0</v>
      </c>
      <c r="M138" s="9">
        <v>0</v>
      </c>
      <c r="N138" s="9">
        <v>861</v>
      </c>
      <c r="O138" s="9">
        <v>13120</v>
      </c>
      <c r="P138" s="9">
        <v>285</v>
      </c>
      <c r="Q138" s="9">
        <v>1215</v>
      </c>
      <c r="R138" s="9">
        <v>34077</v>
      </c>
      <c r="S138" s="9">
        <v>19</v>
      </c>
      <c r="T138" s="9">
        <v>333</v>
      </c>
      <c r="U138" s="9">
        <v>2409</v>
      </c>
      <c r="V138" s="9">
        <v>541868</v>
      </c>
      <c r="W138" s="9">
        <v>22800</v>
      </c>
      <c r="X138" s="9">
        <v>28500</v>
      </c>
      <c r="Y138" s="9">
        <v>192</v>
      </c>
      <c r="Z138" s="9">
        <v>0</v>
      </c>
      <c r="AA138" s="9">
        <v>0</v>
      </c>
      <c r="AB138" s="9">
        <v>0</v>
      </c>
      <c r="AC138" s="9">
        <v>0</v>
      </c>
      <c r="AD138" s="9">
        <v>1927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2</v>
      </c>
      <c r="AK138" s="9">
        <v>0</v>
      </c>
      <c r="AL138" s="4" t="s">
        <v>244</v>
      </c>
      <c r="AM138" s="4" t="s">
        <v>244</v>
      </c>
      <c r="AN138" s="4">
        <v>14.5</v>
      </c>
      <c r="AO138" s="4">
        <v>7</v>
      </c>
      <c r="AP138" s="4" t="s">
        <v>246</v>
      </c>
      <c r="AQ138" s="9">
        <v>23</v>
      </c>
      <c r="AR138" s="9">
        <v>181</v>
      </c>
      <c r="AS138" s="4" t="s">
        <v>245</v>
      </c>
      <c r="AT138" s="9">
        <v>3</v>
      </c>
      <c r="AU138" s="9">
        <v>1</v>
      </c>
      <c r="AV138" s="9">
        <v>0</v>
      </c>
      <c r="AW138" s="9">
        <v>4</v>
      </c>
      <c r="AX138" s="9">
        <v>4</v>
      </c>
      <c r="AY138" s="9">
        <v>0</v>
      </c>
      <c r="AZ138" s="9">
        <v>0</v>
      </c>
      <c r="BA138" s="9">
        <v>4</v>
      </c>
      <c r="BB138" s="9">
        <v>0</v>
      </c>
      <c r="BC138" s="9">
        <v>1</v>
      </c>
      <c r="BD138" s="9">
        <v>0</v>
      </c>
      <c r="BE138" s="9">
        <v>0</v>
      </c>
      <c r="BF138" s="9">
        <v>0</v>
      </c>
      <c r="BG138" s="9">
        <v>0</v>
      </c>
      <c r="BH138" s="4" t="s">
        <v>244</v>
      </c>
      <c r="BI138" s="4" t="s">
        <v>247</v>
      </c>
      <c r="BJ138" s="9"/>
      <c r="BK138" s="9"/>
      <c r="BL138" s="9"/>
      <c r="BM138" s="9"/>
      <c r="BN138" s="9"/>
      <c r="BO138" s="9"/>
      <c r="BP138" s="9">
        <v>9201</v>
      </c>
      <c r="BQ138" s="9">
        <v>20</v>
      </c>
      <c r="BR138" s="9">
        <v>0</v>
      </c>
      <c r="BS138" s="9">
        <v>9180</v>
      </c>
      <c r="BT138" s="9">
        <v>7778</v>
      </c>
      <c r="BU138" s="9">
        <v>34</v>
      </c>
      <c r="BV138" s="9">
        <v>6288</v>
      </c>
      <c r="BW138" s="9">
        <v>16</v>
      </c>
      <c r="BX138" s="9">
        <v>0</v>
      </c>
      <c r="BY138" s="9">
        <v>6285</v>
      </c>
      <c r="BZ138" s="9">
        <v>6090</v>
      </c>
      <c r="CA138" s="9">
        <v>26</v>
      </c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>
        <v>35</v>
      </c>
      <c r="CU138" s="9">
        <v>163</v>
      </c>
      <c r="CV138" s="4">
        <v>38.6</v>
      </c>
      <c r="CW138" s="4">
        <v>43.1</v>
      </c>
      <c r="CX138" s="4" t="s">
        <v>244</v>
      </c>
      <c r="CY138" s="9"/>
      <c r="CZ138" s="9">
        <v>2098227</v>
      </c>
      <c r="DA138" s="9">
        <v>1097555</v>
      </c>
      <c r="DB138" s="9">
        <v>157520</v>
      </c>
      <c r="DC138" s="9">
        <v>499194</v>
      </c>
      <c r="DD138" s="9">
        <v>82891</v>
      </c>
      <c r="DE138" s="9">
        <v>780216</v>
      </c>
      <c r="DF138" s="9">
        <v>4715603</v>
      </c>
      <c r="DG138" s="9">
        <v>823918</v>
      </c>
      <c r="DH138" s="9">
        <v>20320</v>
      </c>
      <c r="DI138" s="9"/>
      <c r="DJ138" s="9">
        <v>73933</v>
      </c>
      <c r="DK138" s="9">
        <v>0</v>
      </c>
      <c r="DL138" s="9">
        <v>0</v>
      </c>
      <c r="DM138" s="9">
        <v>0</v>
      </c>
      <c r="DN138" s="9">
        <v>1272157</v>
      </c>
      <c r="DO138" s="9">
        <v>137446</v>
      </c>
      <c r="DP138" s="9">
        <v>9036</v>
      </c>
      <c r="DQ138" s="9">
        <v>1418639</v>
      </c>
      <c r="DR138" s="9">
        <v>2336810</v>
      </c>
    </row>
    <row r="139" spans="1:122" x14ac:dyDescent="0.35">
      <c r="A139" s="4" t="s">
        <v>490</v>
      </c>
      <c r="B139" s="4">
        <v>131</v>
      </c>
      <c r="C139" s="4" t="s">
        <v>263</v>
      </c>
      <c r="D139" s="4" t="s">
        <v>255</v>
      </c>
      <c r="E139" s="4" t="s">
        <v>261</v>
      </c>
      <c r="F139" s="4" t="s">
        <v>243</v>
      </c>
      <c r="G139" s="9">
        <v>23744</v>
      </c>
      <c r="H139" s="9">
        <v>3850</v>
      </c>
      <c r="I139" s="9">
        <v>27594</v>
      </c>
      <c r="J139" s="9">
        <v>3326</v>
      </c>
      <c r="K139" s="9">
        <v>109</v>
      </c>
      <c r="L139" s="9">
        <v>200</v>
      </c>
      <c r="M139" s="9"/>
      <c r="N139" s="9">
        <v>30</v>
      </c>
      <c r="O139" s="9">
        <v>339</v>
      </c>
      <c r="P139" s="9">
        <v>2</v>
      </c>
      <c r="Q139" s="9">
        <v>222</v>
      </c>
      <c r="R139" s="9">
        <v>3538</v>
      </c>
      <c r="S139" s="9">
        <v>203</v>
      </c>
      <c r="T139" s="9">
        <v>41</v>
      </c>
      <c r="U139" s="9">
        <v>293</v>
      </c>
      <c r="V139" s="9">
        <v>50342</v>
      </c>
      <c r="W139" s="9">
        <v>3782</v>
      </c>
      <c r="X139" s="9">
        <v>3058</v>
      </c>
      <c r="Y139" s="9">
        <v>278</v>
      </c>
      <c r="Z139" s="9"/>
      <c r="AA139" s="9"/>
      <c r="AB139" s="9"/>
      <c r="AC139" s="9"/>
      <c r="AD139" s="9">
        <v>905</v>
      </c>
      <c r="AE139" s="9">
        <v>1</v>
      </c>
      <c r="AF139" s="9">
        <v>18</v>
      </c>
      <c r="AG139" s="9">
        <v>11</v>
      </c>
      <c r="AH139" s="9">
        <v>11375</v>
      </c>
      <c r="AI139" s="9"/>
      <c r="AJ139" s="9">
        <v>2</v>
      </c>
      <c r="AK139" s="9"/>
      <c r="AL139" s="4" t="s">
        <v>244</v>
      </c>
      <c r="AM139" s="4" t="s">
        <v>244</v>
      </c>
      <c r="AN139" s="4">
        <v>16</v>
      </c>
      <c r="AO139" s="4">
        <v>6</v>
      </c>
      <c r="AP139" s="4" t="s">
        <v>246</v>
      </c>
      <c r="AQ139" s="9">
        <v>11</v>
      </c>
      <c r="AR139" s="9">
        <v>33</v>
      </c>
      <c r="AS139" s="4" t="s">
        <v>245</v>
      </c>
      <c r="AT139" s="9">
        <v>1</v>
      </c>
      <c r="AU139" s="9">
        <v>3</v>
      </c>
      <c r="AV139" s="9"/>
      <c r="AW139" s="9">
        <v>4</v>
      </c>
      <c r="AX139" s="9"/>
      <c r="AY139" s="9"/>
      <c r="AZ139" s="9"/>
      <c r="BA139" s="9">
        <v>4</v>
      </c>
      <c r="BB139" s="9"/>
      <c r="BC139" s="9"/>
      <c r="BD139" s="9"/>
      <c r="BE139" s="9">
        <v>1</v>
      </c>
      <c r="BF139" s="9">
        <v>2</v>
      </c>
      <c r="BG139" s="9">
        <v>1</v>
      </c>
      <c r="BH139" s="4" t="s">
        <v>244</v>
      </c>
      <c r="BI139" s="4" t="s">
        <v>247</v>
      </c>
      <c r="BJ139" s="9">
        <v>38598</v>
      </c>
      <c r="BK139" s="9">
        <v>1432</v>
      </c>
      <c r="BL139" s="9">
        <v>0</v>
      </c>
      <c r="BM139" s="9">
        <v>8207</v>
      </c>
      <c r="BN139" s="9">
        <v>7709</v>
      </c>
      <c r="BO139" s="9">
        <v>1164</v>
      </c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>
        <v>909472</v>
      </c>
      <c r="CI139" s="9">
        <v>4242</v>
      </c>
      <c r="CJ139" s="9">
        <v>0</v>
      </c>
      <c r="CK139" s="9">
        <v>67500</v>
      </c>
      <c r="CL139" s="9">
        <v>118627</v>
      </c>
      <c r="CM139" s="9">
        <v>2079</v>
      </c>
      <c r="CN139" s="9">
        <v>3408</v>
      </c>
      <c r="CO139" s="9">
        <v>19</v>
      </c>
      <c r="CP139" s="9">
        <v>0</v>
      </c>
      <c r="CQ139" s="9">
        <v>1369</v>
      </c>
      <c r="CR139" s="9">
        <v>1295</v>
      </c>
      <c r="CS139" s="9">
        <v>0</v>
      </c>
      <c r="CT139" s="9">
        <v>18</v>
      </c>
      <c r="CU139" s="9">
        <v>175</v>
      </c>
      <c r="CV139" s="4">
        <v>8.1</v>
      </c>
      <c r="CW139" s="4">
        <v>14.2</v>
      </c>
      <c r="CX139" s="4" t="s">
        <v>244</v>
      </c>
      <c r="CY139" s="9"/>
      <c r="CZ139" s="9">
        <v>555255</v>
      </c>
      <c r="DA139" s="9">
        <v>564003</v>
      </c>
      <c r="DB139" s="9">
        <v>0</v>
      </c>
      <c r="DC139" s="9">
        <v>28386</v>
      </c>
      <c r="DD139" s="9">
        <v>33233</v>
      </c>
      <c r="DE139" s="9">
        <v>276205</v>
      </c>
      <c r="DF139" s="9">
        <v>1457082</v>
      </c>
      <c r="DG139" s="9">
        <v>859473</v>
      </c>
      <c r="DH139" s="9"/>
      <c r="DI139" s="9">
        <v>300000</v>
      </c>
      <c r="DJ139" s="9">
        <v>0</v>
      </c>
      <c r="DK139" s="9">
        <v>68000</v>
      </c>
      <c r="DL139" s="9">
        <v>0</v>
      </c>
      <c r="DM139" s="9">
        <v>0</v>
      </c>
      <c r="DN139" s="9">
        <v>54583</v>
      </c>
      <c r="DO139" s="9">
        <v>183666</v>
      </c>
      <c r="DP139" s="9">
        <v>38040</v>
      </c>
      <c r="DQ139" s="9">
        <v>276289</v>
      </c>
      <c r="DR139" s="9">
        <v>1503762</v>
      </c>
    </row>
    <row r="140" spans="1:122" x14ac:dyDescent="0.35">
      <c r="A140" s="4" t="s">
        <v>491</v>
      </c>
      <c r="B140" s="4">
        <v>132</v>
      </c>
      <c r="C140" s="4" t="s">
        <v>263</v>
      </c>
      <c r="D140" s="4" t="s">
        <v>255</v>
      </c>
      <c r="E140" s="4" t="s">
        <v>261</v>
      </c>
      <c r="F140" s="4" t="s">
        <v>243</v>
      </c>
      <c r="G140" s="9">
        <v>33714</v>
      </c>
      <c r="H140" s="9">
        <v>16307</v>
      </c>
      <c r="I140" s="9">
        <v>50021</v>
      </c>
      <c r="J140" s="9">
        <v>5256</v>
      </c>
      <c r="K140" s="9">
        <v>8623</v>
      </c>
      <c r="L140" s="9">
        <v>3740</v>
      </c>
      <c r="M140" s="9">
        <v>0</v>
      </c>
      <c r="N140" s="9">
        <v>153</v>
      </c>
      <c r="O140" s="9">
        <v>2280</v>
      </c>
      <c r="P140" s="9">
        <v>174</v>
      </c>
      <c r="Q140" s="9">
        <v>169</v>
      </c>
      <c r="R140" s="9">
        <v>2721</v>
      </c>
      <c r="S140" s="9">
        <v>141</v>
      </c>
      <c r="T140" s="9">
        <v>29</v>
      </c>
      <c r="U140" s="9">
        <v>351</v>
      </c>
      <c r="V140" s="9">
        <v>55729</v>
      </c>
      <c r="W140" s="9">
        <v>3660</v>
      </c>
      <c r="X140" s="9">
        <v>3450</v>
      </c>
      <c r="Y140" s="9">
        <v>68</v>
      </c>
      <c r="Z140" s="9">
        <v>253</v>
      </c>
      <c r="AA140" s="9">
        <v>458</v>
      </c>
      <c r="AB140" s="9">
        <v>0</v>
      </c>
      <c r="AC140" s="9">
        <v>602</v>
      </c>
      <c r="AD140" s="9">
        <v>297</v>
      </c>
      <c r="AE140" s="9"/>
      <c r="AF140" s="9"/>
      <c r="AG140" s="9"/>
      <c r="AH140" s="9"/>
      <c r="AI140" s="9"/>
      <c r="AJ140" s="9"/>
      <c r="AK140" s="9"/>
      <c r="AL140" s="4" t="s">
        <v>244</v>
      </c>
      <c r="AM140" s="4" t="s">
        <v>244</v>
      </c>
      <c r="AN140" s="4">
        <v>15</v>
      </c>
      <c r="AO140" s="4">
        <v>7</v>
      </c>
      <c r="AP140" s="4" t="s">
        <v>246</v>
      </c>
      <c r="AQ140" s="9">
        <v>49</v>
      </c>
      <c r="AR140" s="9">
        <v>441</v>
      </c>
      <c r="AS140" s="4" t="s">
        <v>245</v>
      </c>
      <c r="AT140" s="9"/>
      <c r="AU140" s="9">
        <v>3</v>
      </c>
      <c r="AV140" s="9">
        <v>2</v>
      </c>
      <c r="AW140" s="9">
        <v>5</v>
      </c>
      <c r="AX140" s="9">
        <v>2</v>
      </c>
      <c r="AY140" s="9"/>
      <c r="AZ140" s="9"/>
      <c r="BA140" s="9">
        <v>5</v>
      </c>
      <c r="BB140" s="9"/>
      <c r="BC140" s="9">
        <v>0</v>
      </c>
      <c r="BD140" s="9">
        <v>0</v>
      </c>
      <c r="BE140" s="9">
        <v>0</v>
      </c>
      <c r="BF140" s="9">
        <v>0</v>
      </c>
      <c r="BG140" s="9">
        <v>1</v>
      </c>
      <c r="BH140" s="4" t="s">
        <v>246</v>
      </c>
      <c r="BI140" s="4" t="s">
        <v>247</v>
      </c>
      <c r="BJ140" s="9">
        <v>19541</v>
      </c>
      <c r="BK140" s="9">
        <v>42</v>
      </c>
      <c r="BL140" s="9">
        <v>6</v>
      </c>
      <c r="BM140" s="9">
        <v>19541</v>
      </c>
      <c r="BN140" s="9">
        <v>9118</v>
      </c>
      <c r="BO140" s="9">
        <v>1894</v>
      </c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>
        <v>61835</v>
      </c>
      <c r="CI140" s="9">
        <v>4</v>
      </c>
      <c r="CJ140" s="9">
        <v>0</v>
      </c>
      <c r="CK140" s="9">
        <v>14817</v>
      </c>
      <c r="CL140" s="9">
        <v>11177</v>
      </c>
      <c r="CM140" s="9">
        <v>6165</v>
      </c>
      <c r="CN140" s="9">
        <v>325</v>
      </c>
      <c r="CO140" s="9">
        <v>4</v>
      </c>
      <c r="CP140" s="9">
        <v>0</v>
      </c>
      <c r="CQ140" s="9">
        <v>14</v>
      </c>
      <c r="CR140" s="9">
        <v>325</v>
      </c>
      <c r="CS140" s="9">
        <v>0</v>
      </c>
      <c r="CT140" s="9">
        <v>1</v>
      </c>
      <c r="CU140" s="9">
        <v>173</v>
      </c>
      <c r="CV140" s="4">
        <v>15</v>
      </c>
      <c r="CW140" s="4">
        <v>19.399999999999999</v>
      </c>
      <c r="CX140" s="4" t="s">
        <v>244</v>
      </c>
      <c r="CY140" s="9">
        <v>0</v>
      </c>
      <c r="CZ140" s="9">
        <v>896840</v>
      </c>
      <c r="DA140" s="9">
        <v>527040</v>
      </c>
      <c r="DB140" s="9">
        <v>272</v>
      </c>
      <c r="DC140" s="9">
        <v>6019</v>
      </c>
      <c r="DD140" s="9">
        <v>12843</v>
      </c>
      <c r="DE140" s="9">
        <v>389096</v>
      </c>
      <c r="DF140" s="9">
        <v>1832110</v>
      </c>
      <c r="DG140" s="9">
        <v>798041</v>
      </c>
      <c r="DH140" s="9">
        <v>0</v>
      </c>
      <c r="DI140" s="9">
        <v>296000</v>
      </c>
      <c r="DJ140" s="9">
        <v>343542</v>
      </c>
      <c r="DK140" s="9">
        <v>0</v>
      </c>
      <c r="DL140" s="9">
        <v>6330</v>
      </c>
      <c r="DM140" s="9">
        <v>0</v>
      </c>
      <c r="DN140" s="9">
        <v>202090</v>
      </c>
      <c r="DO140" s="9">
        <v>304364</v>
      </c>
      <c r="DP140" s="9">
        <v>0</v>
      </c>
      <c r="DQ140" s="9">
        <v>506454</v>
      </c>
      <c r="DR140" s="9">
        <v>1960707</v>
      </c>
    </row>
    <row r="141" spans="1:122" x14ac:dyDescent="0.35">
      <c r="A141" s="4" t="s">
        <v>492</v>
      </c>
      <c r="B141" s="4">
        <v>153</v>
      </c>
      <c r="C141" s="4" t="s">
        <v>263</v>
      </c>
      <c r="D141" s="4" t="s">
        <v>255</v>
      </c>
      <c r="E141" s="4" t="s">
        <v>329</v>
      </c>
      <c r="F141" s="4" t="s">
        <v>330</v>
      </c>
      <c r="G141" s="9">
        <v>7487</v>
      </c>
      <c r="H141" s="9">
        <v>9560</v>
      </c>
      <c r="I141" s="9">
        <v>17047</v>
      </c>
      <c r="J141" s="9">
        <v>1754</v>
      </c>
      <c r="K141" s="9">
        <v>2191</v>
      </c>
      <c r="L141" s="9">
        <v>68</v>
      </c>
      <c r="M141" s="9">
        <v>1500</v>
      </c>
      <c r="N141" s="9">
        <v>353</v>
      </c>
      <c r="O141" s="9">
        <v>4987</v>
      </c>
      <c r="P141" s="9">
        <v>103</v>
      </c>
      <c r="Q141" s="9">
        <v>145</v>
      </c>
      <c r="R141" s="9">
        <v>2333</v>
      </c>
      <c r="S141" s="9">
        <v>25</v>
      </c>
      <c r="T141" s="9">
        <v>15</v>
      </c>
      <c r="U141" s="9">
        <v>513</v>
      </c>
      <c r="V141" s="9">
        <v>64077</v>
      </c>
      <c r="W141" s="9">
        <v>1939</v>
      </c>
      <c r="X141" s="9">
        <v>4289</v>
      </c>
      <c r="Y141" s="9">
        <v>158</v>
      </c>
      <c r="Z141" s="9"/>
      <c r="AA141" s="9"/>
      <c r="AB141" s="9"/>
      <c r="AC141" s="9"/>
      <c r="AD141" s="9"/>
      <c r="AE141" s="9"/>
      <c r="AF141" s="9"/>
      <c r="AG141" s="9">
        <v>3</v>
      </c>
      <c r="AH141" s="9">
        <v>1887</v>
      </c>
      <c r="AI141" s="9">
        <v>0</v>
      </c>
      <c r="AJ141" s="9">
        <v>0</v>
      </c>
      <c r="AK141" s="9">
        <v>0</v>
      </c>
      <c r="AL141" s="4" t="s">
        <v>244</v>
      </c>
      <c r="AM141" s="4" t="s">
        <v>246</v>
      </c>
      <c r="AN141" s="4">
        <v>10</v>
      </c>
      <c r="AO141" s="4">
        <v>0</v>
      </c>
      <c r="AP141" s="4" t="s">
        <v>246</v>
      </c>
      <c r="AQ141" s="9">
        <v>9</v>
      </c>
      <c r="AR141" s="9">
        <v>47</v>
      </c>
      <c r="AS141" s="4" t="s">
        <v>245</v>
      </c>
      <c r="AT141" s="9">
        <v>1</v>
      </c>
      <c r="AU141" s="9">
        <v>1</v>
      </c>
      <c r="AV141" s="9">
        <v>0</v>
      </c>
      <c r="AW141" s="9">
        <v>2</v>
      </c>
      <c r="AX141" s="9">
        <v>1</v>
      </c>
      <c r="AY141" s="9">
        <v>0</v>
      </c>
      <c r="AZ141" s="9">
        <v>0</v>
      </c>
      <c r="BA141" s="9">
        <v>2</v>
      </c>
      <c r="BB141" s="9">
        <v>1</v>
      </c>
      <c r="BC141" s="9">
        <v>0</v>
      </c>
      <c r="BD141" s="9">
        <v>0</v>
      </c>
      <c r="BE141" s="9">
        <v>5</v>
      </c>
      <c r="BF141" s="9">
        <v>0</v>
      </c>
      <c r="BG141" s="9">
        <v>0</v>
      </c>
      <c r="BH141" s="4" t="s">
        <v>244</v>
      </c>
      <c r="BI141" s="4" t="s">
        <v>247</v>
      </c>
      <c r="BJ141" s="9">
        <v>42743</v>
      </c>
      <c r="BK141" s="9">
        <v>111</v>
      </c>
      <c r="BL141" s="9">
        <v>0</v>
      </c>
      <c r="BM141" s="9">
        <v>34021</v>
      </c>
      <c r="BN141" s="9">
        <v>26910</v>
      </c>
      <c r="BO141" s="9">
        <v>6239</v>
      </c>
      <c r="BP141" s="9">
        <v>2005</v>
      </c>
      <c r="BQ141" s="9">
        <v>26</v>
      </c>
      <c r="BR141" s="9">
        <v>0</v>
      </c>
      <c r="BS141" s="9">
        <v>2005</v>
      </c>
      <c r="BT141" s="9">
        <v>1809</v>
      </c>
      <c r="BU141" s="9">
        <v>372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65600</v>
      </c>
      <c r="CI141" s="9">
        <v>616</v>
      </c>
      <c r="CJ141" s="9">
        <v>0</v>
      </c>
      <c r="CK141" s="9">
        <v>34000</v>
      </c>
      <c r="CL141" s="9">
        <v>33089</v>
      </c>
      <c r="CM141" s="9">
        <v>9288</v>
      </c>
      <c r="CN141" s="9">
        <v>52</v>
      </c>
      <c r="CO141" s="9">
        <v>3</v>
      </c>
      <c r="CP141" s="9">
        <v>0</v>
      </c>
      <c r="CQ141" s="9">
        <v>49</v>
      </c>
      <c r="CR141" s="9">
        <v>11</v>
      </c>
      <c r="CS141" s="9">
        <v>0</v>
      </c>
      <c r="CT141" s="9">
        <v>7</v>
      </c>
      <c r="CU141" s="9">
        <v>36</v>
      </c>
      <c r="CV141" s="4">
        <v>12</v>
      </c>
      <c r="CW141" s="4">
        <v>15.7</v>
      </c>
      <c r="CX141" s="4" t="s">
        <v>244</v>
      </c>
      <c r="CY141" s="9">
        <v>0</v>
      </c>
      <c r="CZ141" s="9">
        <v>829655</v>
      </c>
      <c r="DA141" s="9">
        <v>763291</v>
      </c>
      <c r="DB141" s="9">
        <v>0</v>
      </c>
      <c r="DC141" s="9">
        <v>43125</v>
      </c>
      <c r="DD141" s="9">
        <v>21103</v>
      </c>
      <c r="DE141" s="9">
        <v>72396</v>
      </c>
      <c r="DF141" s="9">
        <v>1729570</v>
      </c>
      <c r="DG141" s="9">
        <v>0</v>
      </c>
      <c r="DH141" s="9">
        <v>0</v>
      </c>
      <c r="DI141" s="9">
        <v>7128</v>
      </c>
      <c r="DJ141" s="9">
        <v>0</v>
      </c>
      <c r="DK141" s="9">
        <v>4360</v>
      </c>
      <c r="DL141" s="9">
        <v>0</v>
      </c>
      <c r="DM141" s="9">
        <v>0</v>
      </c>
      <c r="DN141" s="9">
        <v>48604</v>
      </c>
      <c r="DO141" s="9">
        <v>26383</v>
      </c>
      <c r="DP141" s="9">
        <v>7334</v>
      </c>
      <c r="DQ141" s="9">
        <v>82321</v>
      </c>
      <c r="DR141" s="9">
        <v>93809</v>
      </c>
    </row>
    <row r="142" spans="1:122" x14ac:dyDescent="0.35">
      <c r="A142" s="4" t="s">
        <v>493</v>
      </c>
      <c r="B142" s="4">
        <v>134</v>
      </c>
      <c r="C142" s="4" t="s">
        <v>250</v>
      </c>
      <c r="D142" s="4" t="s">
        <v>251</v>
      </c>
      <c r="E142" s="4" t="s">
        <v>288</v>
      </c>
      <c r="F142" s="4" t="s">
        <v>252</v>
      </c>
      <c r="G142" s="9">
        <v>2991</v>
      </c>
      <c r="H142" s="9">
        <v>5848</v>
      </c>
      <c r="I142" s="9">
        <v>8839</v>
      </c>
      <c r="J142" s="9">
        <v>1156</v>
      </c>
      <c r="K142" s="9">
        <v>561</v>
      </c>
      <c r="L142" s="9">
        <v>1988</v>
      </c>
      <c r="M142" s="9">
        <v>950</v>
      </c>
      <c r="N142" s="9">
        <v>142</v>
      </c>
      <c r="O142" s="9">
        <v>1838</v>
      </c>
      <c r="P142" s="9">
        <v>84</v>
      </c>
      <c r="Q142" s="9">
        <v>101</v>
      </c>
      <c r="R142" s="9">
        <v>2424</v>
      </c>
      <c r="S142" s="9">
        <v>71</v>
      </c>
      <c r="T142" s="9">
        <v>52</v>
      </c>
      <c r="U142" s="9">
        <v>295</v>
      </c>
      <c r="V142" s="9">
        <v>29887</v>
      </c>
      <c r="W142" s="9">
        <v>2572</v>
      </c>
      <c r="X142" s="9">
        <v>1329</v>
      </c>
      <c r="Y142" s="9">
        <v>313</v>
      </c>
      <c r="Z142" s="9"/>
      <c r="AA142" s="9">
        <v>125</v>
      </c>
      <c r="AB142" s="9"/>
      <c r="AC142" s="9"/>
      <c r="AD142" s="9">
        <v>86</v>
      </c>
      <c r="AE142" s="9">
        <v>5</v>
      </c>
      <c r="AF142" s="9">
        <v>105</v>
      </c>
      <c r="AG142" s="9">
        <v>7</v>
      </c>
      <c r="AH142" s="9">
        <v>1424</v>
      </c>
      <c r="AI142" s="9">
        <v>2</v>
      </c>
      <c r="AJ142" s="9">
        <v>46</v>
      </c>
      <c r="AK142" s="9"/>
      <c r="AL142" s="4" t="s">
        <v>244</v>
      </c>
      <c r="AM142" s="4" t="s">
        <v>246</v>
      </c>
      <c r="AN142" s="4">
        <v>5</v>
      </c>
      <c r="AO142" s="4">
        <v>0</v>
      </c>
      <c r="AP142" s="4" t="s">
        <v>246</v>
      </c>
      <c r="AQ142" s="9">
        <v>45</v>
      </c>
      <c r="AR142" s="9">
        <v>130</v>
      </c>
      <c r="AS142" s="4" t="s">
        <v>245</v>
      </c>
      <c r="AT142" s="9">
        <v>2</v>
      </c>
      <c r="AU142" s="9">
        <v>3</v>
      </c>
      <c r="AV142" s="9">
        <v>1</v>
      </c>
      <c r="AW142" s="9">
        <v>6</v>
      </c>
      <c r="AX142" s="9">
        <v>1</v>
      </c>
      <c r="AY142" s="9">
        <v>0</v>
      </c>
      <c r="AZ142" s="9">
        <v>0</v>
      </c>
      <c r="BA142" s="9">
        <v>6</v>
      </c>
      <c r="BB142" s="9">
        <v>1</v>
      </c>
      <c r="BC142" s="9">
        <v>0</v>
      </c>
      <c r="BD142" s="9">
        <v>0</v>
      </c>
      <c r="BE142" s="9">
        <v>7</v>
      </c>
      <c r="BF142" s="9">
        <v>4</v>
      </c>
      <c r="BG142" s="9">
        <v>2</v>
      </c>
      <c r="BH142" s="4" t="s">
        <v>246</v>
      </c>
      <c r="BI142" s="4" t="s">
        <v>247</v>
      </c>
      <c r="BJ142" s="9">
        <v>20947</v>
      </c>
      <c r="BK142" s="9">
        <v>139</v>
      </c>
      <c r="BL142" s="9">
        <v>0</v>
      </c>
      <c r="BM142" s="9">
        <v>7010</v>
      </c>
      <c r="BN142" s="9">
        <v>6212</v>
      </c>
      <c r="BO142" s="9">
        <v>96</v>
      </c>
      <c r="BP142" s="9">
        <v>192</v>
      </c>
      <c r="BQ142" s="9">
        <v>7</v>
      </c>
      <c r="BR142" s="9">
        <v>0</v>
      </c>
      <c r="BS142" s="9">
        <v>113</v>
      </c>
      <c r="BT142" s="9">
        <v>113</v>
      </c>
      <c r="BU142" s="9">
        <v>0</v>
      </c>
      <c r="BV142" s="9"/>
      <c r="BW142" s="9"/>
      <c r="BX142" s="9"/>
      <c r="BY142" s="9"/>
      <c r="BZ142" s="9"/>
      <c r="CA142" s="9"/>
      <c r="CB142" s="9">
        <v>1529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95225</v>
      </c>
      <c r="CI142" s="9">
        <v>613</v>
      </c>
      <c r="CJ142" s="9">
        <v>0</v>
      </c>
      <c r="CK142" s="9">
        <v>13923</v>
      </c>
      <c r="CL142" s="9">
        <v>37380</v>
      </c>
      <c r="CM142" s="9">
        <v>444</v>
      </c>
      <c r="CN142" s="9">
        <v>1291</v>
      </c>
      <c r="CO142" s="9">
        <v>3</v>
      </c>
      <c r="CP142" s="9">
        <v>0</v>
      </c>
      <c r="CQ142" s="9">
        <v>37</v>
      </c>
      <c r="CR142" s="9">
        <v>393</v>
      </c>
      <c r="CS142" s="9">
        <v>34</v>
      </c>
      <c r="CT142" s="9">
        <v>0</v>
      </c>
      <c r="CU142" s="9">
        <v>268</v>
      </c>
      <c r="CV142" s="4">
        <v>11.6</v>
      </c>
      <c r="CW142" s="4">
        <v>14.6</v>
      </c>
      <c r="CX142" s="4" t="s">
        <v>246</v>
      </c>
      <c r="CY142" s="9">
        <v>10</v>
      </c>
      <c r="CZ142" s="9">
        <v>758222</v>
      </c>
      <c r="DA142" s="9">
        <v>225986</v>
      </c>
      <c r="DB142" s="9">
        <v>0</v>
      </c>
      <c r="DC142" s="9">
        <v>19822</v>
      </c>
      <c r="DD142" s="9">
        <v>419</v>
      </c>
      <c r="DE142" s="9">
        <v>224941</v>
      </c>
      <c r="DF142" s="9">
        <v>1229390</v>
      </c>
      <c r="DG142" s="9">
        <v>436667</v>
      </c>
      <c r="DH142" s="9">
        <v>18000</v>
      </c>
      <c r="DI142" s="9"/>
      <c r="DJ142" s="9"/>
      <c r="DK142" s="9">
        <v>84838</v>
      </c>
      <c r="DL142" s="9">
        <v>65994</v>
      </c>
      <c r="DM142" s="9"/>
      <c r="DN142" s="9">
        <v>14587</v>
      </c>
      <c r="DO142" s="9">
        <v>62804</v>
      </c>
      <c r="DP142" s="9">
        <v>3548</v>
      </c>
      <c r="DQ142" s="9">
        <v>80939</v>
      </c>
      <c r="DR142" s="9">
        <v>689013</v>
      </c>
    </row>
    <row r="143" spans="1:122" x14ac:dyDescent="0.35">
      <c r="A143" s="4" t="s">
        <v>494</v>
      </c>
      <c r="B143" s="4">
        <v>1510</v>
      </c>
      <c r="C143" s="4" t="s">
        <v>240</v>
      </c>
      <c r="D143" s="4" t="s">
        <v>241</v>
      </c>
      <c r="E143" s="4" t="s">
        <v>288</v>
      </c>
      <c r="F143" s="4" t="s">
        <v>252</v>
      </c>
      <c r="G143" s="9">
        <v>164475</v>
      </c>
      <c r="H143" s="9">
        <v>161267</v>
      </c>
      <c r="I143" s="9">
        <v>325742</v>
      </c>
      <c r="J143" s="9">
        <v>28404</v>
      </c>
      <c r="K143" s="9">
        <v>0</v>
      </c>
      <c r="L143" s="9">
        <v>20327</v>
      </c>
      <c r="M143" s="9">
        <v>0</v>
      </c>
      <c r="N143" s="9">
        <v>2353</v>
      </c>
      <c r="O143" s="9">
        <v>35642</v>
      </c>
      <c r="P143" s="9">
        <v>972</v>
      </c>
      <c r="Q143" s="9">
        <v>193</v>
      </c>
      <c r="R143" s="9">
        <v>3748</v>
      </c>
      <c r="S143" s="9">
        <v>106</v>
      </c>
      <c r="T143" s="9">
        <v>92</v>
      </c>
      <c r="U143" s="9">
        <v>2638</v>
      </c>
      <c r="V143" s="9">
        <v>302034</v>
      </c>
      <c r="W143" s="9">
        <v>29136</v>
      </c>
      <c r="X143" s="9">
        <v>23667</v>
      </c>
      <c r="Y143" s="9">
        <v>1000</v>
      </c>
      <c r="Z143" s="9">
        <v>0</v>
      </c>
      <c r="AA143" s="9">
        <v>87</v>
      </c>
      <c r="AB143" s="9">
        <v>0</v>
      </c>
      <c r="AC143" s="9">
        <v>0</v>
      </c>
      <c r="AD143" s="9">
        <v>191</v>
      </c>
      <c r="AE143" s="9"/>
      <c r="AF143" s="9"/>
      <c r="AG143" s="9">
        <v>0</v>
      </c>
      <c r="AH143" s="9">
        <v>0</v>
      </c>
      <c r="AI143" s="9">
        <v>0</v>
      </c>
      <c r="AJ143" s="9"/>
      <c r="AK143" s="9">
        <v>0</v>
      </c>
      <c r="AL143" s="4" t="s">
        <v>244</v>
      </c>
      <c r="AM143" s="4" t="s">
        <v>244</v>
      </c>
      <c r="AN143" s="4">
        <v>16</v>
      </c>
      <c r="AO143" s="4">
        <v>7</v>
      </c>
      <c r="AP143" s="4" t="s">
        <v>246</v>
      </c>
      <c r="AQ143" s="9">
        <v>2</v>
      </c>
      <c r="AR143" s="9">
        <v>14</v>
      </c>
      <c r="AS143" s="4" t="s">
        <v>245</v>
      </c>
      <c r="AT143" s="9">
        <v>3</v>
      </c>
      <c r="AU143" s="9">
        <v>0</v>
      </c>
      <c r="AV143" s="9">
        <v>0</v>
      </c>
      <c r="AW143" s="9">
        <v>3</v>
      </c>
      <c r="AX143" s="9">
        <v>0</v>
      </c>
      <c r="AY143" s="9">
        <v>0</v>
      </c>
      <c r="AZ143" s="9">
        <v>0</v>
      </c>
      <c r="BA143" s="9">
        <v>3</v>
      </c>
      <c r="BB143" s="9">
        <v>0</v>
      </c>
      <c r="BC143" s="9">
        <v>2</v>
      </c>
      <c r="BD143" s="9"/>
      <c r="BE143" s="9">
        <v>18</v>
      </c>
      <c r="BF143" s="9"/>
      <c r="BG143" s="9"/>
      <c r="BH143" s="4" t="s">
        <v>246</v>
      </c>
      <c r="BI143" s="4" t="s">
        <v>247</v>
      </c>
      <c r="BJ143" s="9">
        <v>138739</v>
      </c>
      <c r="BK143" s="9">
        <v>672</v>
      </c>
      <c r="BL143" s="9">
        <v>122</v>
      </c>
      <c r="BM143" s="9">
        <v>138739</v>
      </c>
      <c r="BN143" s="9">
        <v>114115</v>
      </c>
      <c r="BO143" s="9">
        <v>86782</v>
      </c>
      <c r="BP143" s="9">
        <v>664</v>
      </c>
      <c r="BQ143" s="9">
        <v>0</v>
      </c>
      <c r="BR143" s="9">
        <v>0</v>
      </c>
      <c r="BS143" s="9">
        <v>664</v>
      </c>
      <c r="BT143" s="9">
        <v>646</v>
      </c>
      <c r="BU143" s="9">
        <v>99</v>
      </c>
      <c r="BV143" s="9"/>
      <c r="BW143" s="9"/>
      <c r="BX143" s="9"/>
      <c r="BY143" s="9"/>
      <c r="BZ143" s="9"/>
      <c r="CA143" s="9"/>
      <c r="CB143" s="9">
        <v>18065</v>
      </c>
      <c r="CC143" s="9">
        <v>25</v>
      </c>
      <c r="CD143" s="9">
        <v>0</v>
      </c>
      <c r="CE143" s="9">
        <v>1694</v>
      </c>
      <c r="CF143" s="9">
        <v>1878</v>
      </c>
      <c r="CG143" s="9">
        <v>840</v>
      </c>
      <c r="CH143" s="9">
        <v>1768541</v>
      </c>
      <c r="CI143" s="9">
        <v>1639</v>
      </c>
      <c r="CJ143" s="9">
        <v>0</v>
      </c>
      <c r="CK143" s="9">
        <v>189602</v>
      </c>
      <c r="CL143" s="9">
        <v>152379</v>
      </c>
      <c r="CM143" s="9">
        <v>15066</v>
      </c>
      <c r="CN143" s="9">
        <v>266</v>
      </c>
      <c r="CO143" s="9">
        <v>1</v>
      </c>
      <c r="CP143" s="9">
        <v>0</v>
      </c>
      <c r="CQ143" s="9">
        <v>90</v>
      </c>
      <c r="CR143" s="9">
        <v>90</v>
      </c>
      <c r="CS143" s="9">
        <v>0</v>
      </c>
      <c r="CT143" s="9">
        <v>0</v>
      </c>
      <c r="CU143" s="9">
        <v>0</v>
      </c>
      <c r="CV143" s="4">
        <v>72.3</v>
      </c>
      <c r="CW143" s="4">
        <v>101.6</v>
      </c>
      <c r="CX143" s="4" t="s">
        <v>246</v>
      </c>
      <c r="CY143" s="9">
        <v>0</v>
      </c>
      <c r="CZ143" s="9">
        <v>4410482</v>
      </c>
      <c r="DA143" s="9">
        <v>3609848</v>
      </c>
      <c r="DB143" s="9">
        <v>35000</v>
      </c>
      <c r="DC143" s="9">
        <v>61605.49</v>
      </c>
      <c r="DD143" s="9">
        <v>45356</v>
      </c>
      <c r="DE143" s="9">
        <v>1573687</v>
      </c>
      <c r="DF143" s="9">
        <v>9735978.5</v>
      </c>
      <c r="DG143" s="9">
        <v>2503885</v>
      </c>
      <c r="DH143" s="9">
        <v>0</v>
      </c>
      <c r="DI143" s="9">
        <v>0</v>
      </c>
      <c r="DJ143" s="9">
        <v>30000</v>
      </c>
      <c r="DK143" s="9">
        <v>0</v>
      </c>
      <c r="DL143" s="9">
        <v>0</v>
      </c>
      <c r="DM143" s="9">
        <v>0</v>
      </c>
      <c r="DN143" s="9">
        <v>1533250.12</v>
      </c>
      <c r="DO143" s="9">
        <v>453894.53</v>
      </c>
      <c r="DP143" s="9">
        <v>512401</v>
      </c>
      <c r="DQ143" s="9">
        <v>2499545.7000000002</v>
      </c>
      <c r="DR143" s="9">
        <v>5033430.7</v>
      </c>
    </row>
    <row r="144" spans="1:122" x14ac:dyDescent="0.35">
      <c r="A144" s="4" t="s">
        <v>495</v>
      </c>
      <c r="B144" s="4">
        <v>136</v>
      </c>
      <c r="C144" s="4" t="s">
        <v>240</v>
      </c>
      <c r="D144" s="4" t="s">
        <v>241</v>
      </c>
      <c r="E144" s="4" t="s">
        <v>242</v>
      </c>
      <c r="F144" s="4" t="s">
        <v>278</v>
      </c>
      <c r="G144" s="9">
        <v>67148</v>
      </c>
      <c r="H144" s="9">
        <v>18564</v>
      </c>
      <c r="I144" s="9">
        <v>85712</v>
      </c>
      <c r="J144" s="9">
        <v>7361</v>
      </c>
      <c r="K144" s="9">
        <v>85</v>
      </c>
      <c r="L144" s="9">
        <v>207</v>
      </c>
      <c r="M144" s="9">
        <v>0</v>
      </c>
      <c r="N144" s="9">
        <v>529</v>
      </c>
      <c r="O144" s="9">
        <v>9070</v>
      </c>
      <c r="P144" s="9">
        <v>257</v>
      </c>
      <c r="Q144" s="9">
        <v>16</v>
      </c>
      <c r="R144" s="9">
        <v>389</v>
      </c>
      <c r="S144" s="9">
        <v>15</v>
      </c>
      <c r="T144" s="9">
        <v>23</v>
      </c>
      <c r="U144" s="9">
        <v>568</v>
      </c>
      <c r="V144" s="9">
        <v>160582</v>
      </c>
      <c r="W144" s="9">
        <v>8750</v>
      </c>
      <c r="X144" s="9">
        <v>13251</v>
      </c>
      <c r="Y144" s="9">
        <v>0</v>
      </c>
      <c r="Z144" s="9">
        <v>0</v>
      </c>
      <c r="AA144" s="9">
        <v>0</v>
      </c>
      <c r="AB144" s="9">
        <v>1541</v>
      </c>
      <c r="AC144" s="9">
        <v>1647</v>
      </c>
      <c r="AD144" s="9">
        <v>1608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4" t="s">
        <v>244</v>
      </c>
      <c r="AM144" s="4" t="s">
        <v>244</v>
      </c>
      <c r="AN144" s="4">
        <v>13</v>
      </c>
      <c r="AO144" s="4">
        <v>0</v>
      </c>
      <c r="AP144" s="4" t="s">
        <v>246</v>
      </c>
      <c r="AQ144" s="9">
        <v>13</v>
      </c>
      <c r="AR144" s="9">
        <v>38</v>
      </c>
      <c r="AS144" s="4" t="s">
        <v>245</v>
      </c>
      <c r="AT144" s="9">
        <v>13</v>
      </c>
      <c r="AU144" s="9">
        <v>0</v>
      </c>
      <c r="AV144" s="9">
        <v>0</v>
      </c>
      <c r="AW144" s="9">
        <v>13</v>
      </c>
      <c r="AX144" s="9">
        <v>13</v>
      </c>
      <c r="AY144" s="9">
        <v>0</v>
      </c>
      <c r="AZ144" s="9">
        <v>0</v>
      </c>
      <c r="BA144" s="9">
        <v>13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1</v>
      </c>
      <c r="BH144" s="4" t="s">
        <v>244</v>
      </c>
      <c r="BI144" s="4" t="s">
        <v>247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9275</v>
      </c>
      <c r="BQ144" s="9">
        <v>31</v>
      </c>
      <c r="BR144" s="9">
        <v>58</v>
      </c>
      <c r="BS144" s="9">
        <v>7875</v>
      </c>
      <c r="BT144" s="9">
        <v>7472</v>
      </c>
      <c r="BU144" s="9">
        <v>100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80</v>
      </c>
      <c r="CO144" s="9">
        <v>0</v>
      </c>
      <c r="CP144" s="9">
        <v>0</v>
      </c>
      <c r="CQ144" s="9">
        <v>0</v>
      </c>
      <c r="CR144" s="9">
        <v>50</v>
      </c>
      <c r="CS144" s="9">
        <v>50</v>
      </c>
      <c r="CT144" s="9">
        <v>41</v>
      </c>
      <c r="CU144" s="9">
        <v>205</v>
      </c>
      <c r="CV144" s="4">
        <v>11.9</v>
      </c>
      <c r="CW144" s="4">
        <v>20.399999999999999</v>
      </c>
      <c r="CX144" s="4" t="s">
        <v>244</v>
      </c>
      <c r="CY144" s="9">
        <v>0</v>
      </c>
      <c r="CZ144" s="9">
        <v>1048077</v>
      </c>
      <c r="DA144" s="9">
        <v>88626</v>
      </c>
      <c r="DB144" s="9">
        <v>181323</v>
      </c>
      <c r="DC144" s="9">
        <v>162775</v>
      </c>
      <c r="DD144" s="9">
        <v>61328</v>
      </c>
      <c r="DE144" s="9">
        <v>149984</v>
      </c>
      <c r="DF144" s="9">
        <v>1692113</v>
      </c>
      <c r="DG144" s="9">
        <v>382004</v>
      </c>
      <c r="DH144" s="9">
        <v>38219</v>
      </c>
      <c r="DI144" s="9">
        <v>233000</v>
      </c>
      <c r="DJ144" s="9">
        <v>196903</v>
      </c>
      <c r="DK144" s="9">
        <v>103000</v>
      </c>
      <c r="DL144" s="9">
        <v>0</v>
      </c>
      <c r="DM144" s="9">
        <v>0</v>
      </c>
      <c r="DN144" s="9">
        <v>547716</v>
      </c>
      <c r="DO144" s="9">
        <v>111898</v>
      </c>
      <c r="DP144" s="9">
        <v>33103</v>
      </c>
      <c r="DQ144" s="9">
        <v>692717</v>
      </c>
      <c r="DR144" s="9">
        <v>1650340</v>
      </c>
    </row>
    <row r="145" spans="1:122" x14ac:dyDescent="0.35">
      <c r="A145" s="4" t="s">
        <v>496</v>
      </c>
      <c r="B145" s="4">
        <v>159</v>
      </c>
      <c r="C145" s="4" t="s">
        <v>240</v>
      </c>
      <c r="D145" s="4" t="s">
        <v>241</v>
      </c>
      <c r="E145" s="4" t="s">
        <v>329</v>
      </c>
      <c r="F145" s="4" t="s">
        <v>419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4"/>
      <c r="AM145" s="4"/>
      <c r="AN145" s="4"/>
      <c r="AO145" s="4"/>
      <c r="AP145" s="4"/>
      <c r="AQ145" s="9"/>
      <c r="AR145" s="9"/>
      <c r="AS145" s="4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4"/>
      <c r="BI145" s="4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4"/>
      <c r="CW145" s="4"/>
      <c r="CX145" s="4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</row>
    <row r="146" spans="1:122" x14ac:dyDescent="0.35">
      <c r="A146" s="4" t="s">
        <v>497</v>
      </c>
      <c r="B146" s="4">
        <v>137</v>
      </c>
      <c r="C146" s="4" t="s">
        <v>311</v>
      </c>
      <c r="D146" s="4" t="s">
        <v>255</v>
      </c>
      <c r="E146" s="4" t="s">
        <v>242</v>
      </c>
      <c r="F146" s="4" t="s">
        <v>252</v>
      </c>
      <c r="G146" s="9">
        <v>34721</v>
      </c>
      <c r="H146" s="9">
        <v>20932</v>
      </c>
      <c r="I146" s="9">
        <v>55653</v>
      </c>
      <c r="J146" s="9">
        <v>1249</v>
      </c>
      <c r="K146" s="9">
        <v>0</v>
      </c>
      <c r="L146" s="9">
        <v>8343</v>
      </c>
      <c r="M146" s="9">
        <v>262</v>
      </c>
      <c r="N146" s="9">
        <v>415</v>
      </c>
      <c r="O146" s="9">
        <v>6811</v>
      </c>
      <c r="P146" s="9">
        <v>68</v>
      </c>
      <c r="Q146" s="9">
        <v>167</v>
      </c>
      <c r="R146" s="9">
        <v>4298</v>
      </c>
      <c r="S146" s="9">
        <v>102</v>
      </c>
      <c r="T146" s="9">
        <v>68</v>
      </c>
      <c r="U146" s="9">
        <v>650</v>
      </c>
      <c r="V146" s="9">
        <v>215166</v>
      </c>
      <c r="W146" s="9">
        <v>12112</v>
      </c>
      <c r="X146" s="9">
        <v>4520</v>
      </c>
      <c r="Y146" s="9">
        <v>191</v>
      </c>
      <c r="Z146" s="9">
        <v>0</v>
      </c>
      <c r="AA146" s="9"/>
      <c r="AB146" s="9"/>
      <c r="AC146" s="9"/>
      <c r="AD146" s="9">
        <v>2850</v>
      </c>
      <c r="AE146" s="9">
        <v>0</v>
      </c>
      <c r="AF146" s="9">
        <v>0</v>
      </c>
      <c r="AG146" s="9">
        <v>1</v>
      </c>
      <c r="AH146" s="9">
        <v>46107</v>
      </c>
      <c r="AI146" s="9">
        <v>0</v>
      </c>
      <c r="AJ146" s="9">
        <v>5</v>
      </c>
      <c r="AK146" s="9">
        <v>0</v>
      </c>
      <c r="AL146" s="4" t="s">
        <v>244</v>
      </c>
      <c r="AM146" s="4" t="s">
        <v>246</v>
      </c>
      <c r="AN146" s="4">
        <v>12</v>
      </c>
      <c r="AO146" s="4">
        <v>0</v>
      </c>
      <c r="AP146" s="4" t="s">
        <v>246</v>
      </c>
      <c r="AQ146" s="9">
        <v>4</v>
      </c>
      <c r="AR146" s="9">
        <v>26</v>
      </c>
      <c r="AS146" s="4" t="s">
        <v>245</v>
      </c>
      <c r="AT146" s="9">
        <v>8</v>
      </c>
      <c r="AU146" s="9">
        <v>0</v>
      </c>
      <c r="AV146" s="9">
        <v>0</v>
      </c>
      <c r="AW146" s="9">
        <v>8</v>
      </c>
      <c r="AX146" s="9">
        <v>7</v>
      </c>
      <c r="AY146" s="9">
        <v>0</v>
      </c>
      <c r="AZ146" s="9">
        <v>0</v>
      </c>
      <c r="BA146" s="9">
        <v>8</v>
      </c>
      <c r="BB146" s="9">
        <v>1</v>
      </c>
      <c r="BC146" s="9">
        <v>0</v>
      </c>
      <c r="BD146" s="9">
        <v>0</v>
      </c>
      <c r="BE146" s="9">
        <v>4</v>
      </c>
      <c r="BF146" s="9">
        <v>0</v>
      </c>
      <c r="BG146" s="9">
        <v>0</v>
      </c>
      <c r="BH146" s="4" t="s">
        <v>246</v>
      </c>
      <c r="BI146" s="4" t="s">
        <v>247</v>
      </c>
      <c r="BJ146" s="9">
        <v>27252</v>
      </c>
      <c r="BK146" s="9">
        <v>269</v>
      </c>
      <c r="BL146" s="9">
        <v>0</v>
      </c>
      <c r="BM146" s="9">
        <v>12418</v>
      </c>
      <c r="BN146" s="9">
        <v>6230</v>
      </c>
      <c r="BO146" s="9">
        <v>426</v>
      </c>
      <c r="BP146" s="9">
        <v>20062</v>
      </c>
      <c r="BQ146" s="9">
        <v>2</v>
      </c>
      <c r="BR146" s="9">
        <v>0</v>
      </c>
      <c r="BS146" s="9">
        <v>9992</v>
      </c>
      <c r="BT146" s="9">
        <v>7818</v>
      </c>
      <c r="BU146" s="9">
        <v>241</v>
      </c>
      <c r="BV146" s="9">
        <v>957</v>
      </c>
      <c r="BW146" s="9">
        <v>40</v>
      </c>
      <c r="BX146" s="9">
        <v>0</v>
      </c>
      <c r="BY146" s="9">
        <v>981</v>
      </c>
      <c r="BZ146" s="9">
        <v>831</v>
      </c>
      <c r="CA146" s="9">
        <v>0</v>
      </c>
      <c r="CB146" s="9"/>
      <c r="CC146" s="9"/>
      <c r="CD146" s="9"/>
      <c r="CE146" s="9"/>
      <c r="CF146" s="9"/>
      <c r="CG146" s="9"/>
      <c r="CH146" s="9">
        <v>24142</v>
      </c>
      <c r="CI146" s="9">
        <v>500</v>
      </c>
      <c r="CJ146" s="9">
        <v>0</v>
      </c>
      <c r="CK146" s="9">
        <v>17550</v>
      </c>
      <c r="CL146" s="9">
        <v>15004</v>
      </c>
      <c r="CM146" s="9">
        <v>1253</v>
      </c>
      <c r="CN146" s="9">
        <v>0</v>
      </c>
      <c r="CO146" s="9"/>
      <c r="CP146" s="9"/>
      <c r="CQ146" s="9"/>
      <c r="CR146" s="9"/>
      <c r="CS146" s="9"/>
      <c r="CT146" s="9">
        <v>690</v>
      </c>
      <c r="CU146" s="9">
        <v>70</v>
      </c>
      <c r="CV146" s="4">
        <v>14.4</v>
      </c>
      <c r="CW146" s="4">
        <v>19.5</v>
      </c>
      <c r="CX146" s="4" t="s">
        <v>246</v>
      </c>
      <c r="CY146" s="9">
        <v>44</v>
      </c>
      <c r="CZ146" s="9">
        <v>1101992</v>
      </c>
      <c r="DA146" s="9">
        <v>379253</v>
      </c>
      <c r="DB146" s="9">
        <v>500</v>
      </c>
      <c r="DC146" s="9">
        <v>52293</v>
      </c>
      <c r="DD146" s="9">
        <v>7813</v>
      </c>
      <c r="DE146" s="9">
        <v>144372</v>
      </c>
      <c r="DF146" s="9">
        <v>1686223</v>
      </c>
      <c r="DG146" s="9">
        <v>340614</v>
      </c>
      <c r="DH146" s="9">
        <v>0</v>
      </c>
      <c r="DI146" s="9"/>
      <c r="DJ146" s="9">
        <v>0</v>
      </c>
      <c r="DK146" s="9">
        <v>0</v>
      </c>
      <c r="DL146" s="9">
        <v>0</v>
      </c>
      <c r="DM146" s="9">
        <v>0</v>
      </c>
      <c r="DN146" s="9">
        <v>280842</v>
      </c>
      <c r="DO146" s="9">
        <v>63661</v>
      </c>
      <c r="DP146" s="9">
        <v>0</v>
      </c>
      <c r="DQ146" s="9">
        <v>344503</v>
      </c>
      <c r="DR146" s="9">
        <v>685117</v>
      </c>
    </row>
    <row r="147" spans="1:122" x14ac:dyDescent="0.35">
      <c r="A147" s="4" t="s">
        <v>498</v>
      </c>
      <c r="B147" s="4">
        <v>139</v>
      </c>
      <c r="C147" s="4" t="s">
        <v>271</v>
      </c>
      <c r="D147" s="4" t="s">
        <v>268</v>
      </c>
      <c r="E147" s="4" t="s">
        <v>261</v>
      </c>
      <c r="F147" s="4" t="s">
        <v>278</v>
      </c>
      <c r="G147" s="9">
        <v>11469</v>
      </c>
      <c r="H147" s="9">
        <v>78932</v>
      </c>
      <c r="I147" s="9">
        <v>90401</v>
      </c>
      <c r="J147" s="9">
        <v>5428</v>
      </c>
      <c r="K147" s="9"/>
      <c r="L147" s="9"/>
      <c r="M147" s="9"/>
      <c r="N147" s="9">
        <v>498</v>
      </c>
      <c r="O147" s="9">
        <v>7637</v>
      </c>
      <c r="P147" s="9">
        <v>81</v>
      </c>
      <c r="Q147" s="9">
        <v>46</v>
      </c>
      <c r="R147" s="9">
        <v>796</v>
      </c>
      <c r="S147" s="9">
        <v>45</v>
      </c>
      <c r="T147" s="9">
        <v>48</v>
      </c>
      <c r="U147" s="9">
        <v>592</v>
      </c>
      <c r="V147" s="9">
        <v>866464</v>
      </c>
      <c r="W147" s="9">
        <v>13674</v>
      </c>
      <c r="X147" s="9">
        <v>8779</v>
      </c>
      <c r="Y147" s="9">
        <v>248</v>
      </c>
      <c r="Z147" s="9"/>
      <c r="AA147" s="9"/>
      <c r="AB147" s="9"/>
      <c r="AC147" s="9"/>
      <c r="AD147" s="9">
        <v>1005</v>
      </c>
      <c r="AE147" s="9">
        <v>4</v>
      </c>
      <c r="AF147" s="9">
        <v>314</v>
      </c>
      <c r="AG147" s="9">
        <v>3</v>
      </c>
      <c r="AH147" s="9">
        <v>7025</v>
      </c>
      <c r="AI147" s="9">
        <v>0</v>
      </c>
      <c r="AJ147" s="9">
        <v>3</v>
      </c>
      <c r="AK147" s="9">
        <v>1</v>
      </c>
      <c r="AL147" s="4" t="s">
        <v>246</v>
      </c>
      <c r="AM147" s="4" t="s">
        <v>246</v>
      </c>
      <c r="AN147" s="4">
        <v>10</v>
      </c>
      <c r="AO147" s="4">
        <v>0</v>
      </c>
      <c r="AP147" s="4"/>
      <c r="AQ147" s="9"/>
      <c r="AR147" s="9"/>
      <c r="AS147" s="4" t="s">
        <v>245</v>
      </c>
      <c r="AT147" s="9">
        <v>3</v>
      </c>
      <c r="AU147" s="9">
        <v>0</v>
      </c>
      <c r="AV147" s="9">
        <v>0</v>
      </c>
      <c r="AW147" s="9">
        <v>3</v>
      </c>
      <c r="AX147" s="9">
        <v>1</v>
      </c>
      <c r="AY147" s="9">
        <v>2</v>
      </c>
      <c r="AZ147" s="9">
        <v>0</v>
      </c>
      <c r="BA147" s="9">
        <v>5</v>
      </c>
      <c r="BB147" s="9">
        <v>0</v>
      </c>
      <c r="BC147" s="9">
        <v>0</v>
      </c>
      <c r="BD147" s="9">
        <v>0</v>
      </c>
      <c r="BE147" s="9">
        <v>15</v>
      </c>
      <c r="BF147" s="9">
        <v>0</v>
      </c>
      <c r="BG147" s="9">
        <v>1</v>
      </c>
      <c r="BH147" s="4" t="s">
        <v>246</v>
      </c>
      <c r="BI147" s="4" t="s">
        <v>247</v>
      </c>
      <c r="BJ147" s="9">
        <v>55000</v>
      </c>
      <c r="BK147" s="9">
        <v>422</v>
      </c>
      <c r="BL147" s="9"/>
      <c r="BM147" s="9">
        <v>49078</v>
      </c>
      <c r="BN147" s="9">
        <v>49078</v>
      </c>
      <c r="BO147" s="9">
        <v>30887</v>
      </c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>
        <v>380000</v>
      </c>
      <c r="CI147" s="9">
        <v>1936</v>
      </c>
      <c r="CJ147" s="9"/>
      <c r="CK147" s="9">
        <v>114239</v>
      </c>
      <c r="CL147" s="9">
        <v>114239</v>
      </c>
      <c r="CM147" s="9">
        <v>82174</v>
      </c>
      <c r="CN147" s="9">
        <v>3605</v>
      </c>
      <c r="CO147" s="9">
        <v>73</v>
      </c>
      <c r="CP147" s="9"/>
      <c r="CQ147" s="9"/>
      <c r="CR147" s="9">
        <v>3605</v>
      </c>
      <c r="CS147" s="9"/>
      <c r="CT147" s="9">
        <v>68</v>
      </c>
      <c r="CU147" s="9">
        <v>62</v>
      </c>
      <c r="CV147" s="4">
        <v>15.9</v>
      </c>
      <c r="CW147" s="4">
        <v>28.1</v>
      </c>
      <c r="CX147" s="4" t="s">
        <v>246</v>
      </c>
      <c r="CY147" s="9">
        <v>2244</v>
      </c>
      <c r="CZ147" s="9">
        <v>1111727</v>
      </c>
      <c r="DA147" s="9">
        <v>159309</v>
      </c>
      <c r="DB147" s="9">
        <v>1527</v>
      </c>
      <c r="DC147" s="9">
        <v>92206</v>
      </c>
      <c r="DD147" s="9">
        <v>74377</v>
      </c>
      <c r="DE147" s="9">
        <v>288793</v>
      </c>
      <c r="DF147" s="9">
        <v>1727939</v>
      </c>
      <c r="DG147" s="9">
        <v>1019754</v>
      </c>
      <c r="DH147" s="9">
        <v>12300</v>
      </c>
      <c r="DI147" s="9">
        <v>59000</v>
      </c>
      <c r="DJ147" s="9">
        <v>0</v>
      </c>
      <c r="DK147" s="9">
        <v>62000</v>
      </c>
      <c r="DL147" s="9">
        <v>2840</v>
      </c>
      <c r="DM147" s="9">
        <v>0</v>
      </c>
      <c r="DN147" s="9">
        <v>80677</v>
      </c>
      <c r="DO147" s="9">
        <v>371396</v>
      </c>
      <c r="DP147" s="9">
        <v>51925</v>
      </c>
      <c r="DQ147" s="9">
        <v>503998</v>
      </c>
      <c r="DR147" s="9">
        <v>1756226</v>
      </c>
    </row>
    <row r="148" spans="1:122" x14ac:dyDescent="0.35">
      <c r="A148" s="4" t="s">
        <v>499</v>
      </c>
      <c r="B148" s="4">
        <v>202</v>
      </c>
      <c r="C148" s="4" t="s">
        <v>417</v>
      </c>
      <c r="D148" s="4" t="s">
        <v>291</v>
      </c>
      <c r="E148" s="4" t="s">
        <v>256</v>
      </c>
      <c r="F148" s="4" t="s">
        <v>264</v>
      </c>
      <c r="G148" s="9">
        <v>13426</v>
      </c>
      <c r="H148" s="9">
        <v>3093</v>
      </c>
      <c r="I148" s="9">
        <v>16519</v>
      </c>
      <c r="J148" s="9">
        <v>612</v>
      </c>
      <c r="K148" s="9">
        <v>3500</v>
      </c>
      <c r="L148" s="9">
        <v>0</v>
      </c>
      <c r="M148" s="9">
        <v>0</v>
      </c>
      <c r="N148" s="9">
        <v>949</v>
      </c>
      <c r="O148" s="9">
        <v>16600</v>
      </c>
      <c r="P148" s="9">
        <v>23</v>
      </c>
      <c r="Q148" s="9">
        <v>0</v>
      </c>
      <c r="R148" s="9">
        <v>0</v>
      </c>
      <c r="S148" s="9">
        <v>0</v>
      </c>
      <c r="T148" s="9">
        <v>1</v>
      </c>
      <c r="U148" s="9">
        <v>950</v>
      </c>
      <c r="V148" s="9">
        <v>43685</v>
      </c>
      <c r="W148" s="9">
        <v>4035</v>
      </c>
      <c r="X148" s="9">
        <v>2267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1</v>
      </c>
      <c r="AH148" s="9"/>
      <c r="AI148" s="9">
        <v>0</v>
      </c>
      <c r="AJ148" s="9">
        <v>0</v>
      </c>
      <c r="AK148" s="9">
        <v>0</v>
      </c>
      <c r="AL148" s="4" t="s">
        <v>244</v>
      </c>
      <c r="AM148" s="4" t="s">
        <v>246</v>
      </c>
      <c r="AN148" s="4">
        <v>15</v>
      </c>
      <c r="AO148" s="4">
        <v>0</v>
      </c>
      <c r="AP148" s="4" t="s">
        <v>246</v>
      </c>
      <c r="AQ148" s="9">
        <v>5</v>
      </c>
      <c r="AR148" s="9">
        <v>30</v>
      </c>
      <c r="AS148" s="4" t="s">
        <v>257</v>
      </c>
      <c r="AT148" s="9">
        <v>0</v>
      </c>
      <c r="AU148" s="9">
        <v>0</v>
      </c>
      <c r="AV148" s="9">
        <v>1</v>
      </c>
      <c r="AW148" s="9">
        <v>1</v>
      </c>
      <c r="AX148" s="9">
        <v>0</v>
      </c>
      <c r="AY148" s="9">
        <v>0</v>
      </c>
      <c r="AZ148" s="9">
        <v>0</v>
      </c>
      <c r="BA148" s="9">
        <v>1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4" t="s">
        <v>244</v>
      </c>
      <c r="BI148" s="4" t="s">
        <v>247</v>
      </c>
      <c r="BJ148" s="9">
        <v>5000</v>
      </c>
      <c r="BK148" s="9">
        <v>2</v>
      </c>
      <c r="BL148" s="9">
        <v>0</v>
      </c>
      <c r="BM148" s="9">
        <v>2070</v>
      </c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>
        <v>3500</v>
      </c>
      <c r="CI148" s="9">
        <v>0</v>
      </c>
      <c r="CJ148" s="9"/>
      <c r="CK148" s="9">
        <v>2000</v>
      </c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8" t="s">
        <v>526</v>
      </c>
      <c r="CW148" s="4">
        <v>5</v>
      </c>
      <c r="CX148" s="4" t="s">
        <v>244</v>
      </c>
      <c r="CY148" s="9"/>
      <c r="CZ148" s="9">
        <v>0</v>
      </c>
      <c r="DA148" s="9">
        <v>0</v>
      </c>
      <c r="DB148" s="9"/>
      <c r="DC148" s="9"/>
      <c r="DD148" s="9"/>
      <c r="DE148" s="9"/>
      <c r="DF148" s="9">
        <v>0</v>
      </c>
      <c r="DG148" s="9"/>
      <c r="DH148" s="9">
        <v>94500</v>
      </c>
      <c r="DI148" s="9"/>
      <c r="DJ148" s="9"/>
      <c r="DK148" s="9">
        <v>30000</v>
      </c>
      <c r="DL148" s="9"/>
      <c r="DM148" s="9"/>
      <c r="DN148" s="9"/>
      <c r="DO148" s="9"/>
      <c r="DP148" s="9"/>
      <c r="DQ148" s="9">
        <v>0</v>
      </c>
      <c r="DR148" s="9">
        <v>124500</v>
      </c>
    </row>
    <row r="149" spans="1:122" x14ac:dyDescent="0.35">
      <c r="A149" s="4" t="s">
        <v>500</v>
      </c>
      <c r="B149" s="4">
        <v>122</v>
      </c>
      <c r="C149" s="4" t="s">
        <v>263</v>
      </c>
      <c r="D149" s="4" t="s">
        <v>255</v>
      </c>
      <c r="E149" s="4" t="s">
        <v>261</v>
      </c>
      <c r="F149" s="4" t="s">
        <v>243</v>
      </c>
      <c r="G149" s="9">
        <v>36370</v>
      </c>
      <c r="H149" s="9">
        <v>18723</v>
      </c>
      <c r="I149" s="9">
        <v>55093</v>
      </c>
      <c r="J149" s="9">
        <v>11000</v>
      </c>
      <c r="K149" s="9"/>
      <c r="L149" s="9"/>
      <c r="M149" s="9">
        <v>6000</v>
      </c>
      <c r="N149" s="9">
        <v>216</v>
      </c>
      <c r="O149" s="9">
        <v>2988</v>
      </c>
      <c r="P149" s="9">
        <v>46</v>
      </c>
      <c r="Q149" s="9">
        <v>228</v>
      </c>
      <c r="R149" s="9">
        <v>4620</v>
      </c>
      <c r="S149" s="9">
        <v>228</v>
      </c>
      <c r="T149" s="9">
        <v>15</v>
      </c>
      <c r="U149" s="9">
        <v>459</v>
      </c>
      <c r="V149" s="9">
        <v>98138</v>
      </c>
      <c r="W149" s="9">
        <v>8380</v>
      </c>
      <c r="X149" s="9">
        <v>6490</v>
      </c>
      <c r="Y149" s="9">
        <v>244</v>
      </c>
      <c r="Z149" s="9">
        <v>950</v>
      </c>
      <c r="AA149" s="9">
        <v>611</v>
      </c>
      <c r="AB149" s="9">
        <v>1095</v>
      </c>
      <c r="AC149" s="9"/>
      <c r="AD149" s="9">
        <v>2700</v>
      </c>
      <c r="AE149" s="9"/>
      <c r="AF149" s="9"/>
      <c r="AG149" s="9">
        <v>8</v>
      </c>
      <c r="AH149" s="9">
        <v>2500</v>
      </c>
      <c r="AI149" s="9">
        <v>2</v>
      </c>
      <c r="AJ149" s="9">
        <v>2</v>
      </c>
      <c r="AK149" s="9"/>
      <c r="AL149" s="4" t="s">
        <v>244</v>
      </c>
      <c r="AM149" s="4" t="s">
        <v>244</v>
      </c>
      <c r="AN149" s="4">
        <v>17</v>
      </c>
      <c r="AO149" s="4">
        <v>7</v>
      </c>
      <c r="AP149" s="4" t="s">
        <v>246</v>
      </c>
      <c r="AQ149" s="9">
        <v>2</v>
      </c>
      <c r="AR149" s="9">
        <v>16</v>
      </c>
      <c r="AS149" s="4" t="s">
        <v>245</v>
      </c>
      <c r="AT149" s="9">
        <v>5</v>
      </c>
      <c r="AU149" s="9">
        <v>1</v>
      </c>
      <c r="AV149" s="9"/>
      <c r="AW149" s="9">
        <v>6</v>
      </c>
      <c r="AX149" s="9"/>
      <c r="AY149" s="9">
        <v>1</v>
      </c>
      <c r="AZ149" s="9"/>
      <c r="BA149" s="9">
        <v>7</v>
      </c>
      <c r="BB149" s="9">
        <v>2</v>
      </c>
      <c r="BC149" s="9"/>
      <c r="BD149" s="9"/>
      <c r="BE149" s="9">
        <v>8</v>
      </c>
      <c r="BF149" s="9"/>
      <c r="BG149" s="9">
        <v>1</v>
      </c>
      <c r="BH149" s="4" t="s">
        <v>246</v>
      </c>
      <c r="BI149" s="4" t="s">
        <v>247</v>
      </c>
      <c r="BJ149" s="9">
        <v>36002</v>
      </c>
      <c r="BK149" s="9">
        <v>355</v>
      </c>
      <c r="BL149" s="9"/>
      <c r="BM149" s="9">
        <v>36002</v>
      </c>
      <c r="BN149" s="9">
        <v>27812</v>
      </c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>
        <v>500000</v>
      </c>
      <c r="CI149" s="9"/>
      <c r="CJ149" s="9"/>
      <c r="CK149" s="9">
        <v>61501</v>
      </c>
      <c r="CL149" s="9">
        <v>20920</v>
      </c>
      <c r="CM149" s="9"/>
      <c r="CN149" s="9"/>
      <c r="CO149" s="9"/>
      <c r="CP149" s="9"/>
      <c r="CQ149" s="9"/>
      <c r="CR149" s="9"/>
      <c r="CS149" s="9"/>
      <c r="CT149" s="9"/>
      <c r="CU149" s="9"/>
      <c r="CV149" s="4">
        <v>14.5</v>
      </c>
      <c r="CW149" s="4">
        <v>19.2</v>
      </c>
      <c r="CX149" s="4" t="s">
        <v>246</v>
      </c>
      <c r="CY149" s="9">
        <v>620</v>
      </c>
      <c r="CZ149" s="9">
        <v>1049455</v>
      </c>
      <c r="DA149" s="9">
        <v>460180</v>
      </c>
      <c r="DB149" s="9">
        <v>12000</v>
      </c>
      <c r="DC149" s="9">
        <v>95093</v>
      </c>
      <c r="DD149" s="9">
        <v>77391</v>
      </c>
      <c r="DE149" s="9"/>
      <c r="DF149" s="9">
        <v>1694119</v>
      </c>
      <c r="DG149" s="9">
        <v>547717</v>
      </c>
      <c r="DH149" s="9">
        <v>511000</v>
      </c>
      <c r="DI149" s="9">
        <v>145000</v>
      </c>
      <c r="DJ149" s="9">
        <v>84000</v>
      </c>
      <c r="DK149" s="9"/>
      <c r="DL149" s="9">
        <v>21000</v>
      </c>
      <c r="DM149" s="9">
        <v>262000</v>
      </c>
      <c r="DN149" s="9">
        <v>307569</v>
      </c>
      <c r="DO149" s="9">
        <v>238027</v>
      </c>
      <c r="DP149" s="9">
        <v>26696</v>
      </c>
      <c r="DQ149" s="9">
        <v>834292</v>
      </c>
      <c r="DR149" s="9">
        <v>2143009</v>
      </c>
    </row>
    <row r="150" spans="1:122" x14ac:dyDescent="0.35">
      <c r="A150" s="4" t="s">
        <v>501</v>
      </c>
      <c r="B150" s="4">
        <v>140</v>
      </c>
      <c r="C150" s="4" t="s">
        <v>502</v>
      </c>
      <c r="D150" s="4" t="s">
        <v>241</v>
      </c>
      <c r="E150" s="4" t="s">
        <v>242</v>
      </c>
      <c r="F150" s="4" t="s">
        <v>252</v>
      </c>
      <c r="G150" s="9">
        <v>2377</v>
      </c>
      <c r="H150" s="9">
        <v>5197</v>
      </c>
      <c r="I150" s="9">
        <v>7574</v>
      </c>
      <c r="J150" s="9">
        <v>1251</v>
      </c>
      <c r="K150" s="9">
        <v>0</v>
      </c>
      <c r="L150" s="9">
        <v>883</v>
      </c>
      <c r="M150" s="9">
        <v>0</v>
      </c>
      <c r="N150" s="9">
        <v>112</v>
      </c>
      <c r="O150" s="9">
        <v>1686</v>
      </c>
      <c r="P150" s="9">
        <v>70</v>
      </c>
      <c r="Q150" s="9">
        <v>6</v>
      </c>
      <c r="R150" s="9">
        <v>93</v>
      </c>
      <c r="S150" s="9">
        <v>6</v>
      </c>
      <c r="T150" s="9">
        <v>25</v>
      </c>
      <c r="U150" s="9">
        <v>143</v>
      </c>
      <c r="V150" s="9">
        <v>19989</v>
      </c>
      <c r="W150" s="9">
        <v>3109</v>
      </c>
      <c r="X150" s="9">
        <v>2295</v>
      </c>
      <c r="Y150" s="9">
        <v>219</v>
      </c>
      <c r="Z150" s="9">
        <v>568</v>
      </c>
      <c r="AA150" s="9"/>
      <c r="AB150" s="9"/>
      <c r="AC150" s="9">
        <v>208</v>
      </c>
      <c r="AD150" s="9"/>
      <c r="AE150" s="9">
        <v>2</v>
      </c>
      <c r="AF150" s="9">
        <v>600</v>
      </c>
      <c r="AG150" s="9">
        <v>5</v>
      </c>
      <c r="AH150" s="9"/>
      <c r="AI150" s="9"/>
      <c r="AJ150" s="9"/>
      <c r="AK150" s="9"/>
      <c r="AL150" s="4" t="s">
        <v>244</v>
      </c>
      <c r="AM150" s="4" t="s">
        <v>246</v>
      </c>
      <c r="AN150" s="4">
        <v>6</v>
      </c>
      <c r="AO150" s="4"/>
      <c r="AP150" s="4" t="s">
        <v>246</v>
      </c>
      <c r="AQ150" s="9">
        <v>3</v>
      </c>
      <c r="AR150" s="9">
        <v>10</v>
      </c>
      <c r="AS150" s="4" t="s">
        <v>245</v>
      </c>
      <c r="AT150" s="9">
        <v>2</v>
      </c>
      <c r="AU150" s="9"/>
      <c r="AV150" s="9"/>
      <c r="AW150" s="9">
        <v>2</v>
      </c>
      <c r="AX150" s="9"/>
      <c r="AY150" s="9"/>
      <c r="AZ150" s="9"/>
      <c r="BA150" s="9">
        <v>2</v>
      </c>
      <c r="BB150" s="9"/>
      <c r="BC150" s="9"/>
      <c r="BD150" s="9"/>
      <c r="BE150" s="9">
        <v>10</v>
      </c>
      <c r="BF150" s="9"/>
      <c r="BG150" s="9"/>
      <c r="BH150" s="4" t="s">
        <v>246</v>
      </c>
      <c r="BI150" s="4" t="s">
        <v>247</v>
      </c>
      <c r="BJ150" s="9">
        <v>20670</v>
      </c>
      <c r="BK150" s="9">
        <v>80</v>
      </c>
      <c r="BL150" s="9">
        <v>10</v>
      </c>
      <c r="BM150" s="9">
        <v>12967</v>
      </c>
      <c r="BN150" s="9">
        <v>12967</v>
      </c>
      <c r="BO150" s="9">
        <v>5691</v>
      </c>
      <c r="BP150" s="9">
        <v>60</v>
      </c>
      <c r="BQ150" s="9"/>
      <c r="BR150" s="9"/>
      <c r="BS150" s="9">
        <v>60</v>
      </c>
      <c r="BT150" s="9">
        <v>60</v>
      </c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>
        <v>501300</v>
      </c>
      <c r="CI150" s="9">
        <v>100</v>
      </c>
      <c r="CJ150" s="9"/>
      <c r="CK150" s="9">
        <v>13716</v>
      </c>
      <c r="CL150" s="9">
        <v>13716</v>
      </c>
      <c r="CM150" s="9">
        <v>11229</v>
      </c>
      <c r="CN150" s="9"/>
      <c r="CO150" s="9"/>
      <c r="CP150" s="9"/>
      <c r="CQ150" s="9"/>
      <c r="CR150" s="9"/>
      <c r="CS150" s="9"/>
      <c r="CT150" s="9">
        <v>23</v>
      </c>
      <c r="CU150" s="9">
        <v>70</v>
      </c>
      <c r="CV150" s="8" t="s">
        <v>526</v>
      </c>
      <c r="CW150" s="8" t="s">
        <v>526</v>
      </c>
      <c r="CX150" s="4" t="s">
        <v>244</v>
      </c>
      <c r="CY150" s="9"/>
      <c r="CZ150" s="9">
        <v>170611</v>
      </c>
      <c r="DA150" s="9">
        <v>142604</v>
      </c>
      <c r="DB150" s="9"/>
      <c r="DC150" s="9">
        <v>10500</v>
      </c>
      <c r="DD150" s="9">
        <v>1500</v>
      </c>
      <c r="DE150" s="9">
        <v>41178</v>
      </c>
      <c r="DF150" s="9">
        <v>366393</v>
      </c>
      <c r="DG150" s="9">
        <v>89973</v>
      </c>
      <c r="DH150" s="9"/>
      <c r="DI150" s="9"/>
      <c r="DJ150" s="9"/>
      <c r="DK150" s="9"/>
      <c r="DL150" s="9"/>
      <c r="DM150" s="9"/>
      <c r="DN150" s="9">
        <v>11271</v>
      </c>
      <c r="DO150" s="9">
        <v>706</v>
      </c>
      <c r="DP150" s="9"/>
      <c r="DQ150" s="9">
        <v>11977</v>
      </c>
      <c r="DR150" s="9">
        <v>101950</v>
      </c>
    </row>
    <row r="151" spans="1:122" x14ac:dyDescent="0.35">
      <c r="A151" s="4" t="s">
        <v>503</v>
      </c>
      <c r="B151" s="4">
        <v>1478</v>
      </c>
      <c r="C151" s="4" t="s">
        <v>504</v>
      </c>
      <c r="D151" s="4" t="s">
        <v>320</v>
      </c>
      <c r="E151" s="4" t="s">
        <v>288</v>
      </c>
      <c r="F151" s="4" t="s">
        <v>252</v>
      </c>
      <c r="G151" s="9">
        <v>20478</v>
      </c>
      <c r="H151" s="9">
        <v>24006</v>
      </c>
      <c r="I151" s="9">
        <v>44484</v>
      </c>
      <c r="J151" s="9">
        <v>6691</v>
      </c>
      <c r="K151" s="9">
        <v>1503</v>
      </c>
      <c r="L151" s="9">
        <v>776</v>
      </c>
      <c r="M151" s="9">
        <v>17394</v>
      </c>
      <c r="N151" s="9">
        <v>362</v>
      </c>
      <c r="O151" s="9">
        <v>6280</v>
      </c>
      <c r="P151" s="9">
        <v>231</v>
      </c>
      <c r="Q151" s="9">
        <v>120</v>
      </c>
      <c r="R151" s="9">
        <v>1487</v>
      </c>
      <c r="S151" s="9">
        <v>86</v>
      </c>
      <c r="T151" s="9">
        <v>20</v>
      </c>
      <c r="U151" s="9">
        <v>502</v>
      </c>
      <c r="V151" s="9"/>
      <c r="W151" s="9">
        <v>3000</v>
      </c>
      <c r="X151" s="9">
        <v>1926</v>
      </c>
      <c r="Y151" s="9">
        <v>1</v>
      </c>
      <c r="Z151" s="9"/>
      <c r="AA151" s="9"/>
      <c r="AB151" s="9"/>
      <c r="AC151" s="9"/>
      <c r="AD151" s="9"/>
      <c r="AE151" s="9"/>
      <c r="AF151" s="9"/>
      <c r="AG151" s="9">
        <v>4</v>
      </c>
      <c r="AH151" s="9">
        <v>7100</v>
      </c>
      <c r="AI151" s="9">
        <v>0</v>
      </c>
      <c r="AJ151" s="9">
        <v>1</v>
      </c>
      <c r="AK151" s="9">
        <v>0</v>
      </c>
      <c r="AL151" s="4" t="s">
        <v>244</v>
      </c>
      <c r="AM151" s="4" t="s">
        <v>246</v>
      </c>
      <c r="AN151" s="4">
        <v>14</v>
      </c>
      <c r="AO151" s="4">
        <v>0</v>
      </c>
      <c r="AP151" s="4" t="s">
        <v>246</v>
      </c>
      <c r="AQ151" s="9">
        <v>6</v>
      </c>
      <c r="AR151" s="9">
        <v>42</v>
      </c>
      <c r="AS151" s="4" t="s">
        <v>245</v>
      </c>
      <c r="AT151" s="9">
        <v>3</v>
      </c>
      <c r="AU151" s="9">
        <v>3</v>
      </c>
      <c r="AV151" s="9">
        <v>0</v>
      </c>
      <c r="AW151" s="9">
        <v>6</v>
      </c>
      <c r="AX151" s="9">
        <v>6</v>
      </c>
      <c r="AY151" s="9">
        <v>1</v>
      </c>
      <c r="AZ151" s="9">
        <v>0</v>
      </c>
      <c r="BA151" s="9">
        <v>7</v>
      </c>
      <c r="BB151" s="9">
        <v>1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4" t="s">
        <v>246</v>
      </c>
      <c r="BI151" s="4" t="s">
        <v>247</v>
      </c>
      <c r="BJ151" s="9">
        <v>65828</v>
      </c>
      <c r="BK151" s="9">
        <v>97</v>
      </c>
      <c r="BL151" s="9">
        <v>0</v>
      </c>
      <c r="BM151" s="9">
        <v>49743</v>
      </c>
      <c r="BN151" s="9">
        <v>38422</v>
      </c>
      <c r="BO151" s="9">
        <v>205</v>
      </c>
      <c r="BP151" s="9">
        <v>8947</v>
      </c>
      <c r="BQ151" s="9">
        <v>117</v>
      </c>
      <c r="BR151" s="9">
        <v>0</v>
      </c>
      <c r="BS151" s="9">
        <v>8951</v>
      </c>
      <c r="BT151" s="9">
        <v>6951</v>
      </c>
      <c r="BU151" s="9">
        <v>0</v>
      </c>
      <c r="BV151" s="9">
        <v>79</v>
      </c>
      <c r="BW151" s="9">
        <v>4</v>
      </c>
      <c r="BX151" s="9">
        <v>0</v>
      </c>
      <c r="BY151" s="9">
        <v>79</v>
      </c>
      <c r="BZ151" s="9">
        <v>3</v>
      </c>
      <c r="CA151" s="9">
        <v>0</v>
      </c>
      <c r="CB151" s="9">
        <v>102652</v>
      </c>
      <c r="CC151" s="9">
        <v>0</v>
      </c>
      <c r="CD151" s="9">
        <v>0</v>
      </c>
      <c r="CE151" s="9">
        <v>30245</v>
      </c>
      <c r="CF151" s="9"/>
      <c r="CG151" s="9"/>
      <c r="CH151" s="9">
        <v>142822</v>
      </c>
      <c r="CI151" s="9">
        <v>0</v>
      </c>
      <c r="CJ151" s="9">
        <v>0</v>
      </c>
      <c r="CK151" s="9">
        <v>17807</v>
      </c>
      <c r="CL151" s="9">
        <v>324</v>
      </c>
      <c r="CM151" s="9">
        <v>0</v>
      </c>
      <c r="CN151" s="9"/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63</v>
      </c>
      <c r="CU151" s="9">
        <v>489</v>
      </c>
      <c r="CV151" s="4">
        <v>31.2</v>
      </c>
      <c r="CW151" s="4">
        <v>42.9</v>
      </c>
      <c r="CX151" s="4" t="s">
        <v>244</v>
      </c>
      <c r="CY151" s="9">
        <v>0</v>
      </c>
      <c r="CZ151" s="9">
        <v>2004308</v>
      </c>
      <c r="DA151" s="9">
        <v>1440891</v>
      </c>
      <c r="DB151" s="9">
        <v>6011</v>
      </c>
      <c r="DC151" s="9">
        <v>42974</v>
      </c>
      <c r="DD151" s="9">
        <v>20417</v>
      </c>
      <c r="DE151" s="9">
        <v>518379</v>
      </c>
      <c r="DF151" s="9">
        <v>4032980</v>
      </c>
      <c r="DG151" s="9">
        <v>1148291</v>
      </c>
      <c r="DH151" s="9">
        <v>21640</v>
      </c>
      <c r="DI151" s="9">
        <v>0</v>
      </c>
      <c r="DJ151" s="9">
        <v>188298</v>
      </c>
      <c r="DK151" s="9">
        <v>0</v>
      </c>
      <c r="DL151" s="9">
        <v>0</v>
      </c>
      <c r="DM151" s="9">
        <v>0</v>
      </c>
      <c r="DN151" s="9">
        <v>170631</v>
      </c>
      <c r="DO151" s="9">
        <v>53338</v>
      </c>
      <c r="DP151" s="9">
        <v>26016</v>
      </c>
      <c r="DQ151" s="9">
        <v>249985</v>
      </c>
      <c r="DR151" s="9">
        <v>1615733</v>
      </c>
    </row>
    <row r="152" spans="1:122" x14ac:dyDescent="0.35">
      <c r="A152" s="4" t="s">
        <v>505</v>
      </c>
      <c r="B152" s="4">
        <v>141</v>
      </c>
      <c r="C152" s="4" t="s">
        <v>380</v>
      </c>
      <c r="D152" s="4" t="s">
        <v>241</v>
      </c>
      <c r="E152" s="4" t="s">
        <v>242</v>
      </c>
      <c r="F152" s="4" t="s">
        <v>243</v>
      </c>
      <c r="G152" s="9">
        <v>2636</v>
      </c>
      <c r="H152" s="9">
        <v>33049</v>
      </c>
      <c r="I152" s="9">
        <v>35685</v>
      </c>
      <c r="J152" s="9">
        <v>219</v>
      </c>
      <c r="K152" s="9">
        <v>4852</v>
      </c>
      <c r="L152" s="9"/>
      <c r="M152" s="9"/>
      <c r="N152" s="9">
        <v>24</v>
      </c>
      <c r="O152" s="9">
        <v>449</v>
      </c>
      <c r="P152" s="9">
        <v>8</v>
      </c>
      <c r="Q152" s="9"/>
      <c r="R152" s="9"/>
      <c r="S152" s="9"/>
      <c r="T152" s="9">
        <v>17</v>
      </c>
      <c r="U152" s="9">
        <v>41</v>
      </c>
      <c r="V152" s="9">
        <v>27726</v>
      </c>
      <c r="W152" s="9">
        <v>3151</v>
      </c>
      <c r="X152" s="9">
        <v>1348</v>
      </c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4" t="s">
        <v>244</v>
      </c>
      <c r="AM152" s="4" t="s">
        <v>244</v>
      </c>
      <c r="AN152" s="4">
        <v>7</v>
      </c>
      <c r="AO152" s="4">
        <v>3</v>
      </c>
      <c r="AP152" s="4" t="s">
        <v>246</v>
      </c>
      <c r="AQ152" s="9">
        <v>2</v>
      </c>
      <c r="AR152" s="9">
        <v>8</v>
      </c>
      <c r="AS152" s="4" t="s">
        <v>245</v>
      </c>
      <c r="AT152" s="9">
        <v>2</v>
      </c>
      <c r="AU152" s="9"/>
      <c r="AV152" s="9">
        <v>2</v>
      </c>
      <c r="AW152" s="9">
        <v>4</v>
      </c>
      <c r="AX152" s="9"/>
      <c r="AY152" s="9"/>
      <c r="AZ152" s="9"/>
      <c r="BA152" s="9">
        <v>4</v>
      </c>
      <c r="BB152" s="9"/>
      <c r="BC152" s="9"/>
      <c r="BD152" s="9"/>
      <c r="BE152" s="9"/>
      <c r="BF152" s="9"/>
      <c r="BG152" s="9">
        <v>1</v>
      </c>
      <c r="BH152" s="4" t="s">
        <v>244</v>
      </c>
      <c r="BI152" s="4" t="s">
        <v>247</v>
      </c>
      <c r="BJ152" s="9">
        <v>7891</v>
      </c>
      <c r="BK152" s="9"/>
      <c r="BL152" s="9"/>
      <c r="BM152" s="9">
        <v>7891</v>
      </c>
      <c r="BN152" s="9">
        <v>7891</v>
      </c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>
        <v>12477</v>
      </c>
      <c r="CI152" s="9"/>
      <c r="CJ152" s="9"/>
      <c r="CK152" s="9">
        <v>400</v>
      </c>
      <c r="CL152" s="9">
        <v>672</v>
      </c>
      <c r="CM152" s="9"/>
      <c r="CN152" s="9">
        <v>2</v>
      </c>
      <c r="CO152" s="9"/>
      <c r="CP152" s="9"/>
      <c r="CQ152" s="9"/>
      <c r="CR152" s="9">
        <v>2</v>
      </c>
      <c r="CS152" s="9"/>
      <c r="CT152" s="9">
        <v>2</v>
      </c>
      <c r="CU152" s="9"/>
      <c r="CV152" s="8" t="s">
        <v>526</v>
      </c>
      <c r="CW152" s="4">
        <v>6.4</v>
      </c>
      <c r="CX152" s="4" t="s">
        <v>246</v>
      </c>
      <c r="CY152" s="9">
        <v>188</v>
      </c>
      <c r="CZ152" s="9">
        <v>189876</v>
      </c>
      <c r="DA152" s="9">
        <v>109471</v>
      </c>
      <c r="DB152" s="9"/>
      <c r="DC152" s="9">
        <v>10853</v>
      </c>
      <c r="DD152" s="9">
        <v>4783</v>
      </c>
      <c r="DE152" s="9">
        <v>72326</v>
      </c>
      <c r="DF152" s="9">
        <v>387309</v>
      </c>
      <c r="DG152" s="9">
        <v>67480</v>
      </c>
      <c r="DH152" s="9"/>
      <c r="DI152" s="9"/>
      <c r="DJ152" s="9">
        <v>5750</v>
      </c>
      <c r="DK152" s="9"/>
      <c r="DL152" s="9"/>
      <c r="DM152" s="9"/>
      <c r="DN152" s="9">
        <v>10102</v>
      </c>
      <c r="DO152" s="9">
        <v>210496</v>
      </c>
      <c r="DP152" s="9"/>
      <c r="DQ152" s="9">
        <v>220598</v>
      </c>
      <c r="DR152" s="9">
        <v>304863</v>
      </c>
    </row>
    <row r="153" spans="1:122" x14ac:dyDescent="0.35">
      <c r="A153" s="4" t="s">
        <v>506</v>
      </c>
      <c r="B153" s="4">
        <v>1475</v>
      </c>
      <c r="C153" s="4" t="s">
        <v>463</v>
      </c>
      <c r="D153" s="4" t="s">
        <v>255</v>
      </c>
      <c r="E153" s="4" t="s">
        <v>242</v>
      </c>
      <c r="F153" s="4" t="s">
        <v>252</v>
      </c>
      <c r="G153" s="9">
        <v>0</v>
      </c>
      <c r="H153" s="9">
        <v>21583</v>
      </c>
      <c r="I153" s="9">
        <v>21583</v>
      </c>
      <c r="J153" s="9">
        <v>3126</v>
      </c>
      <c r="K153" s="9">
        <v>0</v>
      </c>
      <c r="L153" s="9">
        <v>3517</v>
      </c>
      <c r="M153" s="9">
        <v>16231</v>
      </c>
      <c r="N153" s="9">
        <v>252</v>
      </c>
      <c r="O153" s="9">
        <v>7150</v>
      </c>
      <c r="P153" s="9">
        <v>167</v>
      </c>
      <c r="Q153" s="9">
        <v>47</v>
      </c>
      <c r="R153" s="9">
        <v>868</v>
      </c>
      <c r="S153" s="9">
        <v>47</v>
      </c>
      <c r="T153" s="9">
        <v>136</v>
      </c>
      <c r="U153" s="9">
        <v>435</v>
      </c>
      <c r="V153" s="9">
        <v>10930</v>
      </c>
      <c r="W153" s="9">
        <v>3454</v>
      </c>
      <c r="X153" s="9">
        <v>2484</v>
      </c>
      <c r="Y153" s="9">
        <v>428</v>
      </c>
      <c r="Z153" s="9"/>
      <c r="AA153" s="9"/>
      <c r="AB153" s="9">
        <v>1318</v>
      </c>
      <c r="AC153" s="9"/>
      <c r="AD153" s="9">
        <v>0</v>
      </c>
      <c r="AE153" s="9">
        <v>0</v>
      </c>
      <c r="AF153" s="9">
        <v>0</v>
      </c>
      <c r="AG153" s="9">
        <v>3</v>
      </c>
      <c r="AH153" s="9">
        <v>1225</v>
      </c>
      <c r="AI153" s="9">
        <v>0</v>
      </c>
      <c r="AJ153" s="9">
        <v>1</v>
      </c>
      <c r="AK153" s="9">
        <v>0</v>
      </c>
      <c r="AL153" s="4" t="s">
        <v>246</v>
      </c>
      <c r="AM153" s="4" t="s">
        <v>246</v>
      </c>
      <c r="AN153" s="4"/>
      <c r="AO153" s="4"/>
      <c r="AP153" s="4"/>
      <c r="AQ153" s="9"/>
      <c r="AR153" s="9"/>
      <c r="AS153" s="4" t="s">
        <v>245</v>
      </c>
      <c r="AT153" s="9">
        <v>1</v>
      </c>
      <c r="AU153" s="9">
        <v>0</v>
      </c>
      <c r="AV153" s="9">
        <v>1</v>
      </c>
      <c r="AW153" s="9">
        <v>2</v>
      </c>
      <c r="AX153" s="9">
        <v>0</v>
      </c>
      <c r="AY153" s="9">
        <v>0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6</v>
      </c>
      <c r="BF153" s="9">
        <v>0</v>
      </c>
      <c r="BG153" s="9">
        <v>0</v>
      </c>
      <c r="BH153" s="4" t="s">
        <v>246</v>
      </c>
      <c r="BI153" s="4" t="s">
        <v>247</v>
      </c>
      <c r="BJ153" s="9">
        <v>24820</v>
      </c>
      <c r="BK153" s="9">
        <v>18</v>
      </c>
      <c r="BL153" s="9">
        <v>346</v>
      </c>
      <c r="BM153" s="9">
        <v>12822</v>
      </c>
      <c r="BN153" s="9">
        <v>10475</v>
      </c>
      <c r="BO153" s="9">
        <v>2523</v>
      </c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>
        <v>158018</v>
      </c>
      <c r="CI153" s="9">
        <v>6496</v>
      </c>
      <c r="CJ153" s="9">
        <v>0</v>
      </c>
      <c r="CK153" s="9">
        <v>25305</v>
      </c>
      <c r="CL153" s="9">
        <v>68361</v>
      </c>
      <c r="CM153" s="9">
        <v>9111</v>
      </c>
      <c r="CN153" s="9">
        <v>780</v>
      </c>
      <c r="CO153" s="9">
        <v>5</v>
      </c>
      <c r="CP153" s="9">
        <v>0</v>
      </c>
      <c r="CQ153" s="9">
        <v>604</v>
      </c>
      <c r="CR153" s="9">
        <v>315</v>
      </c>
      <c r="CS153" s="9">
        <v>14</v>
      </c>
      <c r="CT153" s="9">
        <v>28</v>
      </c>
      <c r="CU153" s="9">
        <v>11</v>
      </c>
      <c r="CV153" s="4">
        <v>13.4</v>
      </c>
      <c r="CW153" s="4">
        <v>21.2</v>
      </c>
      <c r="CX153" s="4" t="s">
        <v>244</v>
      </c>
      <c r="CY153" s="9"/>
      <c r="CZ153" s="9">
        <v>1070760.1000000001</v>
      </c>
      <c r="DA153" s="9">
        <v>997278.7</v>
      </c>
      <c r="DB153" s="9">
        <v>76053.08</v>
      </c>
      <c r="DC153" s="9">
        <v>231378.81</v>
      </c>
      <c r="DD153" s="9">
        <v>67340.14</v>
      </c>
      <c r="DE153" s="9">
        <v>2163.59</v>
      </c>
      <c r="DF153" s="9">
        <v>2444974.4</v>
      </c>
      <c r="DG153" s="9">
        <v>308481</v>
      </c>
      <c r="DH153" s="9">
        <v>37786.11</v>
      </c>
      <c r="DI153" s="9"/>
      <c r="DJ153" s="9"/>
      <c r="DK153" s="9"/>
      <c r="DL153" s="9"/>
      <c r="DM153" s="9"/>
      <c r="DN153" s="9">
        <v>488</v>
      </c>
      <c r="DO153" s="9">
        <v>13342.22</v>
      </c>
      <c r="DP153" s="9"/>
      <c r="DQ153" s="9">
        <v>13830.2</v>
      </c>
      <c r="DR153" s="9">
        <v>360097.3</v>
      </c>
    </row>
    <row r="154" spans="1:122" x14ac:dyDescent="0.35">
      <c r="A154" s="4" t="s">
        <v>507</v>
      </c>
      <c r="B154" s="4">
        <v>1476</v>
      </c>
      <c r="C154" s="4" t="s">
        <v>463</v>
      </c>
      <c r="D154" s="4" t="s">
        <v>255</v>
      </c>
      <c r="E154" s="4" t="s">
        <v>242</v>
      </c>
      <c r="F154" s="4" t="s">
        <v>252</v>
      </c>
      <c r="G154" s="9">
        <v>158</v>
      </c>
      <c r="H154" s="9">
        <v>18536</v>
      </c>
      <c r="I154" s="9">
        <v>18694</v>
      </c>
      <c r="J154" s="9">
        <v>3782</v>
      </c>
      <c r="K154" s="9">
        <v>0</v>
      </c>
      <c r="L154" s="9">
        <v>634</v>
      </c>
      <c r="M154" s="9">
        <v>0</v>
      </c>
      <c r="N154" s="9">
        <v>327</v>
      </c>
      <c r="O154" s="9">
        <v>4725</v>
      </c>
      <c r="P154" s="9">
        <v>201</v>
      </c>
      <c r="Q154" s="9">
        <v>69</v>
      </c>
      <c r="R154" s="9">
        <v>579</v>
      </c>
      <c r="S154" s="9">
        <v>13</v>
      </c>
      <c r="T154" s="9">
        <v>37</v>
      </c>
      <c r="U154" s="9">
        <v>433</v>
      </c>
      <c r="V154" s="9">
        <v>39000</v>
      </c>
      <c r="W154" s="9">
        <v>5030</v>
      </c>
      <c r="X154" s="9">
        <v>4804</v>
      </c>
      <c r="Y154" s="9">
        <v>6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1</v>
      </c>
      <c r="AF154" s="9">
        <v>15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4" t="s">
        <v>246</v>
      </c>
      <c r="AM154" s="4" t="s">
        <v>246</v>
      </c>
      <c r="AN154" s="4">
        <v>0</v>
      </c>
      <c r="AO154" s="4">
        <v>0</v>
      </c>
      <c r="AP154" s="4"/>
      <c r="AQ154" s="9"/>
      <c r="AR154" s="9"/>
      <c r="AS154" s="4" t="s">
        <v>245</v>
      </c>
      <c r="AT154" s="9">
        <v>3</v>
      </c>
      <c r="AU154" s="9">
        <v>1</v>
      </c>
      <c r="AV154" s="9">
        <v>9</v>
      </c>
      <c r="AW154" s="9">
        <v>13</v>
      </c>
      <c r="AX154" s="9">
        <v>4</v>
      </c>
      <c r="AY154" s="9">
        <v>0</v>
      </c>
      <c r="AZ154" s="9">
        <v>0</v>
      </c>
      <c r="BA154" s="9">
        <v>13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4" t="s">
        <v>244</v>
      </c>
      <c r="BI154" s="4" t="s">
        <v>247</v>
      </c>
      <c r="BJ154" s="9"/>
      <c r="BK154" s="9"/>
      <c r="BL154" s="9"/>
      <c r="BM154" s="9"/>
      <c r="BN154" s="9"/>
      <c r="BO154" s="9"/>
      <c r="BP154" s="9">
        <v>12160</v>
      </c>
      <c r="BQ154" s="9">
        <v>12</v>
      </c>
      <c r="BR154" s="9">
        <v>1</v>
      </c>
      <c r="BS154" s="9">
        <v>12364</v>
      </c>
      <c r="BT154" s="9">
        <v>6999</v>
      </c>
      <c r="BU154" s="9">
        <v>0</v>
      </c>
      <c r="BV154" s="9">
        <v>215</v>
      </c>
      <c r="BW154" s="9">
        <v>1</v>
      </c>
      <c r="BX154" s="9">
        <v>0</v>
      </c>
      <c r="BY154" s="9">
        <v>213</v>
      </c>
      <c r="BZ154" s="9">
        <v>65</v>
      </c>
      <c r="CA154" s="9">
        <v>44</v>
      </c>
      <c r="CB154" s="9"/>
      <c r="CC154" s="9"/>
      <c r="CD154" s="9"/>
      <c r="CE154" s="9"/>
      <c r="CF154" s="9"/>
      <c r="CG154" s="9"/>
      <c r="CH154" s="9">
        <v>11220</v>
      </c>
      <c r="CI154" s="9">
        <v>171</v>
      </c>
      <c r="CJ154" s="9">
        <v>0</v>
      </c>
      <c r="CK154" s="9">
        <v>4837</v>
      </c>
      <c r="CL154" s="9">
        <v>6517</v>
      </c>
      <c r="CM154" s="9">
        <v>44</v>
      </c>
      <c r="CN154" s="9"/>
      <c r="CO154" s="9"/>
      <c r="CP154" s="9"/>
      <c r="CQ154" s="9"/>
      <c r="CR154" s="9"/>
      <c r="CS154" s="9"/>
      <c r="CT154" s="9">
        <v>2</v>
      </c>
      <c r="CU154" s="9">
        <v>31</v>
      </c>
      <c r="CV154" s="4">
        <v>10.4</v>
      </c>
      <c r="CW154" s="4">
        <v>12.5</v>
      </c>
      <c r="CX154" s="4" t="s">
        <v>244</v>
      </c>
      <c r="CY154" s="9">
        <v>0</v>
      </c>
      <c r="CZ154" s="9">
        <v>592377</v>
      </c>
      <c r="DA154" s="9">
        <v>587614.30000000005</v>
      </c>
      <c r="DB154" s="9">
        <v>55072.82</v>
      </c>
      <c r="DC154" s="9">
        <v>79865.98</v>
      </c>
      <c r="DD154" s="9">
        <v>15574.59</v>
      </c>
      <c r="DE154" s="9">
        <v>210543.6</v>
      </c>
      <c r="DF154" s="9">
        <v>1541048.2</v>
      </c>
      <c r="DG154" s="9">
        <v>196014</v>
      </c>
      <c r="DH154" s="9">
        <v>10300</v>
      </c>
      <c r="DI154" s="9"/>
      <c r="DJ154" s="9"/>
      <c r="DK154" s="9"/>
      <c r="DL154" s="9"/>
      <c r="DM154" s="9"/>
      <c r="DN154" s="9">
        <v>428</v>
      </c>
      <c r="DO154" s="9">
        <v>11244.59</v>
      </c>
      <c r="DP154" s="9"/>
      <c r="DQ154" s="9">
        <v>11672.6</v>
      </c>
      <c r="DR154" s="9">
        <v>217986.6</v>
      </c>
    </row>
    <row r="155" spans="1:122" x14ac:dyDescent="0.35">
      <c r="A155" s="4" t="s">
        <v>508</v>
      </c>
      <c r="B155" s="4">
        <v>143</v>
      </c>
      <c r="C155" s="4" t="s">
        <v>509</v>
      </c>
      <c r="D155" s="4" t="s">
        <v>365</v>
      </c>
      <c r="E155" s="4" t="s">
        <v>242</v>
      </c>
      <c r="F155" s="4" t="s">
        <v>252</v>
      </c>
      <c r="G155" s="9">
        <v>1819</v>
      </c>
      <c r="H155" s="9">
        <v>15545</v>
      </c>
      <c r="I155" s="9">
        <v>17364</v>
      </c>
      <c r="J155" s="9">
        <v>398</v>
      </c>
      <c r="K155" s="9">
        <v>694</v>
      </c>
      <c r="L155" s="9"/>
      <c r="M155" s="9"/>
      <c r="N155" s="9">
        <v>33</v>
      </c>
      <c r="O155" s="9">
        <v>1003</v>
      </c>
      <c r="P155" s="9">
        <v>14</v>
      </c>
      <c r="Q155" s="9">
        <v>5</v>
      </c>
      <c r="R155" s="9">
        <v>91</v>
      </c>
      <c r="S155" s="9">
        <v>5</v>
      </c>
      <c r="T155" s="9">
        <v>37</v>
      </c>
      <c r="U155" s="9">
        <v>75</v>
      </c>
      <c r="V155" s="9">
        <v>42991</v>
      </c>
      <c r="W155" s="9">
        <v>5786</v>
      </c>
      <c r="X155" s="9">
        <v>2397</v>
      </c>
      <c r="Y155" s="9">
        <v>50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11</v>
      </c>
      <c r="AH155" s="9">
        <v>7425</v>
      </c>
      <c r="AI155" s="9">
        <v>0</v>
      </c>
      <c r="AJ155" s="9">
        <v>0</v>
      </c>
      <c r="AK155" s="9">
        <v>0</v>
      </c>
      <c r="AL155" s="4" t="s">
        <v>244</v>
      </c>
      <c r="AM155" s="4" t="s">
        <v>246</v>
      </c>
      <c r="AN155" s="4">
        <v>5</v>
      </c>
      <c r="AO155" s="4">
        <v>0</v>
      </c>
      <c r="AP155" s="4" t="s">
        <v>246</v>
      </c>
      <c r="AQ155" s="9">
        <v>190</v>
      </c>
      <c r="AR155" s="9">
        <v>1284</v>
      </c>
      <c r="AS155" s="4" t="s">
        <v>245</v>
      </c>
      <c r="AT155" s="9">
        <v>5</v>
      </c>
      <c r="AU155" s="9">
        <v>0</v>
      </c>
      <c r="AV155" s="9">
        <v>0</v>
      </c>
      <c r="AW155" s="9">
        <v>5</v>
      </c>
      <c r="AX155" s="9">
        <v>3</v>
      </c>
      <c r="AY155" s="9">
        <v>0</v>
      </c>
      <c r="AZ155" s="9">
        <v>0</v>
      </c>
      <c r="BA155" s="9">
        <v>5</v>
      </c>
      <c r="BB155" s="9">
        <v>0</v>
      </c>
      <c r="BC155" s="9">
        <v>0</v>
      </c>
      <c r="BD155" s="9">
        <v>1</v>
      </c>
      <c r="BE155" s="9">
        <v>0</v>
      </c>
      <c r="BF155" s="9">
        <v>0</v>
      </c>
      <c r="BG155" s="9">
        <v>1</v>
      </c>
      <c r="BH155" s="4" t="s">
        <v>246</v>
      </c>
      <c r="BI155" s="4" t="s">
        <v>247</v>
      </c>
      <c r="BJ155" s="9">
        <v>24873</v>
      </c>
      <c r="BK155" s="9">
        <v>27</v>
      </c>
      <c r="BL155" s="9">
        <v>2</v>
      </c>
      <c r="BM155" s="9">
        <v>15749</v>
      </c>
      <c r="BN155" s="9">
        <v>9177</v>
      </c>
      <c r="BO155" s="9">
        <v>5457</v>
      </c>
      <c r="BP155" s="9">
        <v>2781</v>
      </c>
      <c r="BQ155" s="9">
        <v>18</v>
      </c>
      <c r="BR155" s="9">
        <v>19</v>
      </c>
      <c r="BS155" s="9">
        <v>2781</v>
      </c>
      <c r="BT155" s="9">
        <v>2781</v>
      </c>
      <c r="BU155" s="9">
        <v>80</v>
      </c>
      <c r="BV155" s="9">
        <v>24</v>
      </c>
      <c r="BW155" s="9">
        <v>2</v>
      </c>
      <c r="BX155" s="9">
        <v>0</v>
      </c>
      <c r="BY155" s="9">
        <v>22</v>
      </c>
      <c r="BZ155" s="9">
        <v>20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1040986</v>
      </c>
      <c r="CI155" s="9">
        <v>1</v>
      </c>
      <c r="CJ155" s="9">
        <v>0</v>
      </c>
      <c r="CK155" s="9">
        <v>19116</v>
      </c>
      <c r="CL155" s="9">
        <v>38253</v>
      </c>
      <c r="CM155" s="9">
        <v>15515</v>
      </c>
      <c r="CN155" s="9">
        <v>605</v>
      </c>
      <c r="CO155" s="9">
        <v>0</v>
      </c>
      <c r="CP155" s="9">
        <v>0</v>
      </c>
      <c r="CQ155" s="9"/>
      <c r="CR155" s="9">
        <v>216</v>
      </c>
      <c r="CS155" s="9">
        <v>0</v>
      </c>
      <c r="CT155" s="9">
        <v>0</v>
      </c>
      <c r="CU155" s="9">
        <v>7</v>
      </c>
      <c r="CV155" s="4">
        <v>5.7</v>
      </c>
      <c r="CW155" s="4">
        <v>9.6</v>
      </c>
      <c r="CX155" s="4" t="s">
        <v>246</v>
      </c>
      <c r="CY155" s="9">
        <v>350</v>
      </c>
      <c r="CZ155" s="9">
        <v>455301</v>
      </c>
      <c r="DA155" s="9">
        <v>253534</v>
      </c>
      <c r="DB155" s="9"/>
      <c r="DC155" s="9">
        <v>31085</v>
      </c>
      <c r="DD155" s="9">
        <v>27312</v>
      </c>
      <c r="DE155" s="9">
        <v>161225</v>
      </c>
      <c r="DF155" s="9">
        <v>928457</v>
      </c>
      <c r="DG155" s="9">
        <v>167094</v>
      </c>
      <c r="DH155" s="9">
        <v>2615</v>
      </c>
      <c r="DI155" s="9"/>
      <c r="DJ155" s="9"/>
      <c r="DK155" s="9"/>
      <c r="DL155" s="9"/>
      <c r="DM155" s="9"/>
      <c r="DN155" s="9">
        <v>4205</v>
      </c>
      <c r="DO155" s="9">
        <v>32932</v>
      </c>
      <c r="DP155" s="9">
        <v>5489</v>
      </c>
      <c r="DQ155" s="9">
        <v>42626</v>
      </c>
      <c r="DR155" s="9">
        <v>219785</v>
      </c>
    </row>
    <row r="156" spans="1:122" x14ac:dyDescent="0.35">
      <c r="A156" s="4" t="s">
        <v>510</v>
      </c>
      <c r="B156" s="4">
        <v>145</v>
      </c>
      <c r="C156" s="4" t="s">
        <v>511</v>
      </c>
      <c r="D156" s="4" t="s">
        <v>255</v>
      </c>
      <c r="E156" s="4" t="s">
        <v>242</v>
      </c>
      <c r="F156" s="4" t="s">
        <v>252</v>
      </c>
      <c r="G156" s="9">
        <v>291</v>
      </c>
      <c r="H156" s="9">
        <v>7620</v>
      </c>
      <c r="I156" s="9">
        <v>7911</v>
      </c>
      <c r="J156" s="9">
        <v>793</v>
      </c>
      <c r="K156" s="9">
        <v>320</v>
      </c>
      <c r="L156" s="9">
        <v>73</v>
      </c>
      <c r="M156" s="9">
        <v>11478</v>
      </c>
      <c r="N156" s="9">
        <v>28</v>
      </c>
      <c r="O156" s="9">
        <v>826</v>
      </c>
      <c r="P156" s="9">
        <v>25</v>
      </c>
      <c r="Q156" s="9">
        <v>3</v>
      </c>
      <c r="R156" s="9">
        <v>93</v>
      </c>
      <c r="S156" s="9">
        <v>0</v>
      </c>
      <c r="T156" s="9">
        <v>4</v>
      </c>
      <c r="U156" s="9">
        <v>35</v>
      </c>
      <c r="V156" s="9">
        <v>6896</v>
      </c>
      <c r="W156" s="9">
        <v>1157</v>
      </c>
      <c r="X156" s="9">
        <v>453</v>
      </c>
      <c r="Y156" s="9">
        <v>5</v>
      </c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4" t="s">
        <v>246</v>
      </c>
      <c r="AM156" s="4" t="s">
        <v>246</v>
      </c>
      <c r="AN156" s="4"/>
      <c r="AO156" s="4"/>
      <c r="AP156" s="4"/>
      <c r="AQ156" s="9"/>
      <c r="AR156" s="9"/>
      <c r="AS156" s="4" t="s">
        <v>245</v>
      </c>
      <c r="AT156" s="9">
        <v>2</v>
      </c>
      <c r="AU156" s="9"/>
      <c r="AV156" s="9"/>
      <c r="AW156" s="9">
        <v>2</v>
      </c>
      <c r="AX156" s="9"/>
      <c r="AY156" s="9"/>
      <c r="AZ156" s="9"/>
      <c r="BA156" s="9">
        <v>2</v>
      </c>
      <c r="BB156" s="9">
        <v>1</v>
      </c>
      <c r="BC156" s="9"/>
      <c r="BD156" s="9"/>
      <c r="BE156" s="9">
        <v>8</v>
      </c>
      <c r="BF156" s="9"/>
      <c r="BG156" s="9"/>
      <c r="BH156" s="4" t="s">
        <v>244</v>
      </c>
      <c r="BI156" s="4" t="s">
        <v>247</v>
      </c>
      <c r="BJ156" s="9">
        <v>16184</v>
      </c>
      <c r="BK156" s="9">
        <v>31</v>
      </c>
      <c r="BL156" s="9">
        <v>0</v>
      </c>
      <c r="BM156" s="9">
        <v>6353</v>
      </c>
      <c r="BN156" s="9">
        <v>6353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39979</v>
      </c>
      <c r="CI156" s="9">
        <v>2290</v>
      </c>
      <c r="CJ156" s="9">
        <v>0</v>
      </c>
      <c r="CK156" s="9">
        <v>4648</v>
      </c>
      <c r="CL156" s="9">
        <v>0</v>
      </c>
      <c r="CM156" s="9">
        <v>0</v>
      </c>
      <c r="CN156" s="9">
        <v>6</v>
      </c>
      <c r="CO156" s="9">
        <v>0</v>
      </c>
      <c r="CP156" s="9">
        <v>0</v>
      </c>
      <c r="CQ156" s="9">
        <v>5</v>
      </c>
      <c r="CR156" s="9">
        <v>5</v>
      </c>
      <c r="CS156" s="9">
        <v>0</v>
      </c>
      <c r="CT156" s="9">
        <v>1</v>
      </c>
      <c r="CU156" s="9">
        <v>0</v>
      </c>
      <c r="CV156" s="8" t="s">
        <v>526</v>
      </c>
      <c r="CW156" s="8" t="s">
        <v>526</v>
      </c>
      <c r="CX156" s="4" t="s">
        <v>246</v>
      </c>
      <c r="CY156" s="9">
        <v>36</v>
      </c>
      <c r="CZ156" s="9">
        <v>115674</v>
      </c>
      <c r="DA156" s="9">
        <v>300248</v>
      </c>
      <c r="DB156" s="9">
        <v>0</v>
      </c>
      <c r="DC156" s="9">
        <v>13664</v>
      </c>
      <c r="DD156" s="9">
        <v>0</v>
      </c>
      <c r="DE156" s="9">
        <v>23523</v>
      </c>
      <c r="DF156" s="9">
        <v>453109</v>
      </c>
      <c r="DG156" s="9">
        <v>64267</v>
      </c>
      <c r="DH156" s="9">
        <v>0</v>
      </c>
      <c r="DI156" s="9">
        <v>0</v>
      </c>
      <c r="DJ156" s="9">
        <v>0</v>
      </c>
      <c r="DK156" s="9">
        <v>16700</v>
      </c>
      <c r="DL156" s="9">
        <v>0</v>
      </c>
      <c r="DM156" s="9">
        <v>0</v>
      </c>
      <c r="DN156" s="9">
        <v>36</v>
      </c>
      <c r="DO156" s="9">
        <v>4672</v>
      </c>
      <c r="DP156" s="9">
        <v>0</v>
      </c>
      <c r="DQ156" s="9">
        <v>4708</v>
      </c>
      <c r="DR156" s="9">
        <v>85675</v>
      </c>
    </row>
    <row r="157" spans="1:122" x14ac:dyDescent="0.35">
      <c r="A157" s="4" t="s">
        <v>512</v>
      </c>
      <c r="B157" s="4">
        <v>1490</v>
      </c>
      <c r="C157" s="4" t="s">
        <v>263</v>
      </c>
      <c r="D157" s="4" t="s">
        <v>255</v>
      </c>
      <c r="E157" s="4" t="s">
        <v>256</v>
      </c>
      <c r="F157" s="4" t="s">
        <v>243</v>
      </c>
      <c r="G157" s="9">
        <v>22223</v>
      </c>
      <c r="H157" s="9">
        <v>3109</v>
      </c>
      <c r="I157" s="9">
        <v>25332</v>
      </c>
      <c r="J157" s="9">
        <v>70</v>
      </c>
      <c r="K157" s="9">
        <v>0</v>
      </c>
      <c r="L157" s="9">
        <v>0</v>
      </c>
      <c r="M157" s="9">
        <v>0</v>
      </c>
      <c r="N157" s="9">
        <v>232</v>
      </c>
      <c r="O157" s="9">
        <v>4640</v>
      </c>
      <c r="P157" s="9">
        <v>3</v>
      </c>
      <c r="Q157" s="9">
        <v>1</v>
      </c>
      <c r="R157" s="9">
        <v>40</v>
      </c>
      <c r="S157" s="9">
        <v>0</v>
      </c>
      <c r="T157" s="9">
        <v>22</v>
      </c>
      <c r="U157" s="9">
        <v>255</v>
      </c>
      <c r="V157" s="9">
        <v>66575</v>
      </c>
      <c r="W157" s="9">
        <v>3500</v>
      </c>
      <c r="X157" s="9">
        <v>2748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1</v>
      </c>
      <c r="AK157" s="9">
        <v>0</v>
      </c>
      <c r="AL157" s="4" t="s">
        <v>244</v>
      </c>
      <c r="AM157" s="4" t="s">
        <v>246</v>
      </c>
      <c r="AN157" s="4">
        <v>12</v>
      </c>
      <c r="AO157" s="4">
        <v>0</v>
      </c>
      <c r="AP157" s="4" t="s">
        <v>246</v>
      </c>
      <c r="AQ157" s="9">
        <v>5</v>
      </c>
      <c r="AR157" s="9">
        <v>25</v>
      </c>
      <c r="AS157" s="4" t="s">
        <v>245</v>
      </c>
      <c r="AT157" s="9">
        <v>2</v>
      </c>
      <c r="AU157" s="9">
        <v>0</v>
      </c>
      <c r="AV157" s="9">
        <v>0</v>
      </c>
      <c r="AW157" s="9">
        <v>2</v>
      </c>
      <c r="AX157" s="9">
        <v>2</v>
      </c>
      <c r="AY157" s="9">
        <v>0</v>
      </c>
      <c r="AZ157" s="9">
        <v>0</v>
      </c>
      <c r="BA157" s="9">
        <v>2</v>
      </c>
      <c r="BB157" s="9">
        <v>0</v>
      </c>
      <c r="BC157" s="9">
        <v>1</v>
      </c>
      <c r="BD157" s="9">
        <v>0</v>
      </c>
      <c r="BE157" s="9">
        <v>0</v>
      </c>
      <c r="BF157" s="9">
        <v>0</v>
      </c>
      <c r="BG157" s="9">
        <v>1</v>
      </c>
      <c r="BH157" s="4" t="s">
        <v>244</v>
      </c>
      <c r="BI157" s="4" t="s">
        <v>274</v>
      </c>
      <c r="BJ157" s="9">
        <v>1055</v>
      </c>
      <c r="BK157" s="9">
        <v>1</v>
      </c>
      <c r="BL157" s="9">
        <v>0</v>
      </c>
      <c r="BM157" s="9">
        <v>1055</v>
      </c>
      <c r="BN157" s="9">
        <v>1055</v>
      </c>
      <c r="BO157" s="9">
        <v>344</v>
      </c>
      <c r="BP157" s="9">
        <v>418</v>
      </c>
      <c r="BQ157" s="9">
        <v>1</v>
      </c>
      <c r="BR157" s="9">
        <v>0</v>
      </c>
      <c r="BS157" s="9">
        <v>418</v>
      </c>
      <c r="BT157" s="9">
        <v>418</v>
      </c>
      <c r="BU157" s="9">
        <v>248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668</v>
      </c>
      <c r="CI157" s="9">
        <v>0</v>
      </c>
      <c r="CJ157" s="9">
        <v>0</v>
      </c>
      <c r="CK157" s="9">
        <v>651</v>
      </c>
      <c r="CL157" s="9">
        <v>651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20</v>
      </c>
      <c r="CU157" s="9">
        <v>33</v>
      </c>
      <c r="CV157" s="4">
        <v>5</v>
      </c>
      <c r="CW157" s="4">
        <v>6.9</v>
      </c>
      <c r="CX157" s="4" t="s">
        <v>244</v>
      </c>
      <c r="CY157" s="9">
        <v>0</v>
      </c>
      <c r="CZ157" s="9">
        <v>589829</v>
      </c>
      <c r="DA157" s="9">
        <v>784875</v>
      </c>
      <c r="DB157" s="9">
        <v>9383</v>
      </c>
      <c r="DC157" s="9">
        <v>77591</v>
      </c>
      <c r="DD157" s="9">
        <v>85943</v>
      </c>
      <c r="DE157" s="9">
        <v>186922</v>
      </c>
      <c r="DF157" s="9">
        <v>1734543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151845</v>
      </c>
      <c r="DO157" s="9">
        <v>86276</v>
      </c>
      <c r="DP157" s="9">
        <v>0</v>
      </c>
      <c r="DQ157" s="9">
        <v>238121</v>
      </c>
      <c r="DR157" s="9">
        <v>238121</v>
      </c>
    </row>
    <row r="158" spans="1:122" x14ac:dyDescent="0.35">
      <c r="A158" s="4" t="s">
        <v>513</v>
      </c>
      <c r="B158" s="4">
        <v>146</v>
      </c>
      <c r="C158" s="4" t="s">
        <v>514</v>
      </c>
      <c r="D158" s="4" t="s">
        <v>268</v>
      </c>
      <c r="E158" s="4" t="s">
        <v>242</v>
      </c>
      <c r="F158" s="4" t="s">
        <v>243</v>
      </c>
      <c r="G158" s="9">
        <v>17237</v>
      </c>
      <c r="H158" s="9">
        <v>5234</v>
      </c>
      <c r="I158" s="9">
        <v>22471</v>
      </c>
      <c r="J158" s="9">
        <v>1533</v>
      </c>
      <c r="K158" s="9">
        <v>703</v>
      </c>
      <c r="L158" s="9">
        <v>0</v>
      </c>
      <c r="M158" s="9">
        <v>0</v>
      </c>
      <c r="N158" s="9">
        <v>590</v>
      </c>
      <c r="O158" s="9">
        <v>6077</v>
      </c>
      <c r="P158" s="9">
        <v>60</v>
      </c>
      <c r="Q158" s="9">
        <v>36</v>
      </c>
      <c r="R158" s="9">
        <v>701</v>
      </c>
      <c r="S158" s="9">
        <v>36</v>
      </c>
      <c r="T158" s="9">
        <v>14</v>
      </c>
      <c r="U158" s="9">
        <v>640</v>
      </c>
      <c r="V158" s="9">
        <v>40000</v>
      </c>
      <c r="W158" s="9">
        <v>25040</v>
      </c>
      <c r="X158" s="9">
        <v>3160</v>
      </c>
      <c r="Y158" s="9">
        <v>15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12</v>
      </c>
      <c r="AK158" s="9">
        <v>0</v>
      </c>
      <c r="AL158" s="4" t="s">
        <v>244</v>
      </c>
      <c r="AM158" s="4" t="s">
        <v>244</v>
      </c>
      <c r="AN158" s="4">
        <v>12</v>
      </c>
      <c r="AO158" s="4">
        <v>2</v>
      </c>
      <c r="AP158" s="4" t="s">
        <v>244</v>
      </c>
      <c r="AQ158" s="9"/>
      <c r="AR158" s="9"/>
      <c r="AS158" s="4" t="s">
        <v>245</v>
      </c>
      <c r="AT158" s="9">
        <v>3</v>
      </c>
      <c r="AU158" s="9">
        <v>0</v>
      </c>
      <c r="AV158" s="9">
        <v>3</v>
      </c>
      <c r="AW158" s="9">
        <v>6</v>
      </c>
      <c r="AX158" s="9">
        <v>1</v>
      </c>
      <c r="AY158" s="9">
        <v>0</v>
      </c>
      <c r="AZ158" s="9">
        <v>0</v>
      </c>
      <c r="BA158" s="9">
        <v>6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4" t="s">
        <v>244</v>
      </c>
      <c r="BI158" s="4" t="s">
        <v>247</v>
      </c>
      <c r="BJ158" s="9">
        <v>43250</v>
      </c>
      <c r="BK158" s="9">
        <v>26</v>
      </c>
      <c r="BL158" s="9">
        <v>4</v>
      </c>
      <c r="BM158" s="9">
        <v>8567</v>
      </c>
      <c r="BN158" s="9">
        <v>0</v>
      </c>
      <c r="BO158" s="9">
        <v>0</v>
      </c>
      <c r="BP158" s="9">
        <v>12000</v>
      </c>
      <c r="BQ158" s="9">
        <v>1</v>
      </c>
      <c r="BR158" s="9">
        <v>0</v>
      </c>
      <c r="BS158" s="9">
        <v>11621</v>
      </c>
      <c r="BT158" s="9">
        <v>520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3300</v>
      </c>
      <c r="CI158" s="9">
        <v>100</v>
      </c>
      <c r="CJ158" s="9">
        <v>0</v>
      </c>
      <c r="CK158" s="9">
        <v>3265</v>
      </c>
      <c r="CL158" s="9">
        <v>2100</v>
      </c>
      <c r="CM158" s="9">
        <v>1600</v>
      </c>
      <c r="CN158" s="9">
        <v>500</v>
      </c>
      <c r="CO158" s="9">
        <v>200</v>
      </c>
      <c r="CP158" s="9">
        <v>0</v>
      </c>
      <c r="CQ158" s="9">
        <v>481</v>
      </c>
      <c r="CR158" s="9">
        <v>481</v>
      </c>
      <c r="CS158" s="9">
        <v>481</v>
      </c>
      <c r="CT158" s="9">
        <v>0</v>
      </c>
      <c r="CU158" s="9">
        <v>32</v>
      </c>
      <c r="CV158" s="4">
        <v>5.4</v>
      </c>
      <c r="CW158" s="4">
        <v>7.6</v>
      </c>
      <c r="CX158" s="4" t="s">
        <v>246</v>
      </c>
      <c r="CY158" s="9">
        <v>60</v>
      </c>
      <c r="CZ158" s="9">
        <v>361248</v>
      </c>
      <c r="DA158" s="9">
        <v>283960</v>
      </c>
      <c r="DB158" s="9">
        <v>0</v>
      </c>
      <c r="DC158" s="9">
        <v>4352</v>
      </c>
      <c r="DD158" s="9">
        <v>3467</v>
      </c>
      <c r="DE158" s="9">
        <v>116162</v>
      </c>
      <c r="DF158" s="9">
        <v>769189</v>
      </c>
      <c r="DG158" s="9">
        <v>175516</v>
      </c>
      <c r="DH158" s="9">
        <v>40000</v>
      </c>
      <c r="DI158" s="9">
        <v>253000</v>
      </c>
      <c r="DJ158" s="9">
        <v>0</v>
      </c>
      <c r="DK158" s="9">
        <v>6970</v>
      </c>
      <c r="DL158" s="9">
        <v>0</v>
      </c>
      <c r="DM158" s="9">
        <v>0</v>
      </c>
      <c r="DN158" s="9">
        <v>125563</v>
      </c>
      <c r="DO158" s="9">
        <v>44135</v>
      </c>
      <c r="DP158" s="9">
        <v>111388</v>
      </c>
      <c r="DQ158" s="9">
        <v>281086</v>
      </c>
      <c r="DR158" s="9">
        <v>756572</v>
      </c>
    </row>
    <row r="159" spans="1:122" x14ac:dyDescent="0.35">
      <c r="A159" s="4" t="s">
        <v>515</v>
      </c>
      <c r="B159" s="4">
        <v>127</v>
      </c>
      <c r="C159" s="4" t="s">
        <v>277</v>
      </c>
      <c r="D159" s="4" t="s">
        <v>255</v>
      </c>
      <c r="E159" s="4" t="s">
        <v>288</v>
      </c>
      <c r="F159" s="4" t="s">
        <v>252</v>
      </c>
      <c r="G159" s="9">
        <v>26598</v>
      </c>
      <c r="H159" s="9">
        <v>5558</v>
      </c>
      <c r="I159" s="9">
        <v>32156</v>
      </c>
      <c r="J159" s="9">
        <v>1048</v>
      </c>
      <c r="K159" s="9">
        <v>20</v>
      </c>
      <c r="L159" s="9">
        <v>264</v>
      </c>
      <c r="M159" s="9">
        <v>0</v>
      </c>
      <c r="N159" s="9">
        <v>230</v>
      </c>
      <c r="O159" s="9">
        <v>3203</v>
      </c>
      <c r="P159" s="9">
        <v>25</v>
      </c>
      <c r="Q159" s="9">
        <v>38</v>
      </c>
      <c r="R159" s="9">
        <v>571</v>
      </c>
      <c r="S159" s="9">
        <v>27</v>
      </c>
      <c r="T159" s="9">
        <v>22</v>
      </c>
      <c r="U159" s="9">
        <v>290</v>
      </c>
      <c r="V159" s="9">
        <v>100127</v>
      </c>
      <c r="W159" s="9">
        <v>4632</v>
      </c>
      <c r="X159" s="9">
        <v>5996</v>
      </c>
      <c r="Y159" s="9">
        <v>63</v>
      </c>
      <c r="Z159" s="9"/>
      <c r="AA159" s="9">
        <v>15</v>
      </c>
      <c r="AB159" s="9">
        <v>23</v>
      </c>
      <c r="AC159" s="9"/>
      <c r="AD159" s="9">
        <v>2452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2</v>
      </c>
      <c r="AK159" s="9">
        <v>0</v>
      </c>
      <c r="AL159" s="4" t="s">
        <v>244</v>
      </c>
      <c r="AM159" s="4" t="s">
        <v>246</v>
      </c>
      <c r="AN159" s="4">
        <v>15</v>
      </c>
      <c r="AO159" s="4">
        <v>0</v>
      </c>
      <c r="AP159" s="4" t="s">
        <v>244</v>
      </c>
      <c r="AQ159" s="9"/>
      <c r="AR159" s="9"/>
      <c r="AS159" s="4" t="s">
        <v>245</v>
      </c>
      <c r="AT159" s="9">
        <v>7</v>
      </c>
      <c r="AU159" s="9">
        <v>1</v>
      </c>
      <c r="AV159" s="9">
        <v>0</v>
      </c>
      <c r="AW159" s="9">
        <v>8</v>
      </c>
      <c r="AX159" s="9">
        <v>4</v>
      </c>
      <c r="AY159" s="9">
        <v>0</v>
      </c>
      <c r="AZ159" s="9">
        <v>0</v>
      </c>
      <c r="BA159" s="9">
        <v>8</v>
      </c>
      <c r="BB159" s="9">
        <v>0</v>
      </c>
      <c r="BC159" s="9">
        <v>3</v>
      </c>
      <c r="BD159" s="9">
        <v>0</v>
      </c>
      <c r="BE159" s="9">
        <v>1</v>
      </c>
      <c r="BF159" s="9">
        <v>0</v>
      </c>
      <c r="BG159" s="9">
        <v>1</v>
      </c>
      <c r="BH159" s="4" t="s">
        <v>246</v>
      </c>
      <c r="BI159" s="4" t="s">
        <v>247</v>
      </c>
      <c r="BJ159" s="9">
        <v>43525</v>
      </c>
      <c r="BK159" s="9">
        <v>24</v>
      </c>
      <c r="BL159" s="9">
        <v>0</v>
      </c>
      <c r="BM159" s="9">
        <v>14525</v>
      </c>
      <c r="BN159" s="9">
        <v>14525</v>
      </c>
      <c r="BO159" s="9">
        <v>14</v>
      </c>
      <c r="BP159" s="9">
        <v>1819</v>
      </c>
      <c r="BQ159" s="9">
        <v>972</v>
      </c>
      <c r="BR159" s="9">
        <v>0</v>
      </c>
      <c r="BS159" s="9">
        <v>1046</v>
      </c>
      <c r="BT159" s="9">
        <v>1046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800700</v>
      </c>
      <c r="CI159" s="9">
        <v>100</v>
      </c>
      <c r="CJ159" s="9">
        <v>0</v>
      </c>
      <c r="CK159" s="9">
        <v>14184</v>
      </c>
      <c r="CL159" s="9">
        <v>15400</v>
      </c>
      <c r="CM159" s="9">
        <v>832</v>
      </c>
      <c r="CN159" s="9">
        <v>500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78</v>
      </c>
      <c r="CU159" s="9">
        <v>13</v>
      </c>
      <c r="CV159" s="4">
        <v>17.2</v>
      </c>
      <c r="CW159" s="4">
        <v>22.6</v>
      </c>
      <c r="CX159" s="4" t="s">
        <v>244</v>
      </c>
      <c r="CY159" s="9">
        <v>0</v>
      </c>
      <c r="CZ159" s="9">
        <v>1251558</v>
      </c>
      <c r="DA159" s="9">
        <v>707172</v>
      </c>
      <c r="DB159" s="9">
        <v>0</v>
      </c>
      <c r="DC159" s="9">
        <v>303654</v>
      </c>
      <c r="DD159" s="9">
        <v>83667</v>
      </c>
      <c r="DE159" s="9">
        <v>181852</v>
      </c>
      <c r="DF159" s="9">
        <v>2527903</v>
      </c>
      <c r="DG159" s="9">
        <v>457858</v>
      </c>
      <c r="DH159" s="9">
        <v>4950</v>
      </c>
      <c r="DI159" s="9">
        <v>0</v>
      </c>
      <c r="DJ159" s="9">
        <v>570020</v>
      </c>
      <c r="DK159" s="9">
        <v>0</v>
      </c>
      <c r="DL159" s="9">
        <v>0</v>
      </c>
      <c r="DM159" s="9">
        <v>0</v>
      </c>
      <c r="DN159" s="9">
        <v>274761</v>
      </c>
      <c r="DO159" s="9">
        <v>34963</v>
      </c>
      <c r="DP159" s="9">
        <v>8170</v>
      </c>
      <c r="DQ159" s="9">
        <v>317894</v>
      </c>
      <c r="DR159" s="9">
        <v>1350722</v>
      </c>
    </row>
    <row r="160" spans="1:122" x14ac:dyDescent="0.35">
      <c r="A160" s="4" t="s">
        <v>516</v>
      </c>
      <c r="B160" s="4">
        <v>1509</v>
      </c>
      <c r="C160" s="4" t="s">
        <v>240</v>
      </c>
      <c r="D160" s="4" t="s">
        <v>241</v>
      </c>
      <c r="E160" s="4" t="s">
        <v>288</v>
      </c>
      <c r="F160" s="4" t="s">
        <v>252</v>
      </c>
      <c r="G160" s="9">
        <v>0</v>
      </c>
      <c r="H160" s="9">
        <v>21789</v>
      </c>
      <c r="I160" s="9">
        <v>21789</v>
      </c>
      <c r="J160" s="9">
        <v>834</v>
      </c>
      <c r="K160" s="9">
        <v>0</v>
      </c>
      <c r="L160" s="9">
        <v>503</v>
      </c>
      <c r="M160" s="9">
        <v>0</v>
      </c>
      <c r="N160" s="9">
        <v>101</v>
      </c>
      <c r="O160" s="9">
        <v>1579</v>
      </c>
      <c r="P160" s="9">
        <v>55</v>
      </c>
      <c r="Q160" s="9">
        <v>90</v>
      </c>
      <c r="R160" s="9">
        <v>1569</v>
      </c>
      <c r="S160" s="9">
        <v>0</v>
      </c>
      <c r="T160" s="9">
        <v>8</v>
      </c>
      <c r="U160" s="9">
        <v>199</v>
      </c>
      <c r="V160" s="9">
        <v>36744</v>
      </c>
      <c r="W160" s="9">
        <v>4830</v>
      </c>
      <c r="X160" s="9">
        <v>6097</v>
      </c>
      <c r="Y160" s="9">
        <v>0</v>
      </c>
      <c r="Z160" s="9">
        <v>0</v>
      </c>
      <c r="AA160" s="9">
        <v>147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4" t="s">
        <v>246</v>
      </c>
      <c r="AM160" s="4" t="s">
        <v>246</v>
      </c>
      <c r="AN160" s="4">
        <v>0</v>
      </c>
      <c r="AO160" s="4">
        <v>0</v>
      </c>
      <c r="AP160" s="4" t="s">
        <v>246</v>
      </c>
      <c r="AQ160" s="9"/>
      <c r="AR160" s="9"/>
      <c r="AS160" s="4" t="s">
        <v>245</v>
      </c>
      <c r="AT160" s="9">
        <v>3</v>
      </c>
      <c r="AU160" s="9">
        <v>0</v>
      </c>
      <c r="AV160" s="9">
        <v>0</v>
      </c>
      <c r="AW160" s="9">
        <v>3</v>
      </c>
      <c r="AX160" s="9">
        <v>3</v>
      </c>
      <c r="AY160" s="9">
        <v>0</v>
      </c>
      <c r="AZ160" s="9">
        <v>0</v>
      </c>
      <c r="BA160" s="9">
        <v>3</v>
      </c>
      <c r="BB160" s="9">
        <v>0</v>
      </c>
      <c r="BC160" s="9">
        <v>0</v>
      </c>
      <c r="BD160" s="9">
        <v>0</v>
      </c>
      <c r="BE160" s="9">
        <v>3</v>
      </c>
      <c r="BF160" s="9">
        <v>0</v>
      </c>
      <c r="BG160" s="9">
        <v>1</v>
      </c>
      <c r="BH160" s="4" t="s">
        <v>244</v>
      </c>
      <c r="BI160" s="4" t="s">
        <v>247</v>
      </c>
      <c r="BJ160" s="9">
        <v>208</v>
      </c>
      <c r="BK160" s="9">
        <v>0</v>
      </c>
      <c r="BL160" s="9">
        <v>0</v>
      </c>
      <c r="BM160" s="9">
        <v>208</v>
      </c>
      <c r="BN160" s="9">
        <v>208</v>
      </c>
      <c r="BO160" s="9">
        <v>205</v>
      </c>
      <c r="BP160" s="9">
        <v>10200</v>
      </c>
      <c r="BQ160" s="9">
        <v>77</v>
      </c>
      <c r="BR160" s="9">
        <v>2</v>
      </c>
      <c r="BS160" s="9">
        <v>10200</v>
      </c>
      <c r="BT160" s="9">
        <v>9631</v>
      </c>
      <c r="BU160" s="9">
        <v>210</v>
      </c>
      <c r="BV160" s="9">
        <v>204</v>
      </c>
      <c r="BW160" s="9">
        <v>2</v>
      </c>
      <c r="BX160" s="9">
        <v>0</v>
      </c>
      <c r="BY160" s="9">
        <v>204</v>
      </c>
      <c r="BZ160" s="9">
        <v>204</v>
      </c>
      <c r="CA160" s="9">
        <v>106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10000</v>
      </c>
      <c r="CI160" s="9">
        <v>0</v>
      </c>
      <c r="CJ160" s="9">
        <v>0</v>
      </c>
      <c r="CK160" s="9">
        <v>8965</v>
      </c>
      <c r="CL160" s="9">
        <v>2847</v>
      </c>
      <c r="CM160" s="9">
        <v>20</v>
      </c>
      <c r="CN160" s="9">
        <v>7</v>
      </c>
      <c r="CO160" s="9">
        <v>0</v>
      </c>
      <c r="CP160" s="9">
        <v>0</v>
      </c>
      <c r="CQ160" s="9">
        <v>7</v>
      </c>
      <c r="CR160" s="9">
        <v>4</v>
      </c>
      <c r="CS160" s="9">
        <v>0</v>
      </c>
      <c r="CT160" s="9">
        <v>1</v>
      </c>
      <c r="CU160" s="9">
        <v>91</v>
      </c>
      <c r="CV160" s="4">
        <v>29.5</v>
      </c>
      <c r="CW160" s="4">
        <v>30.5</v>
      </c>
      <c r="CX160" s="4" t="s">
        <v>244</v>
      </c>
      <c r="CY160" s="9">
        <v>0</v>
      </c>
      <c r="CZ160" s="9">
        <v>1393719</v>
      </c>
      <c r="DA160" s="9">
        <v>107112</v>
      </c>
      <c r="DB160" s="9">
        <v>120000</v>
      </c>
      <c r="DC160" s="9">
        <v>52382</v>
      </c>
      <c r="DD160" s="9">
        <v>16314</v>
      </c>
      <c r="DE160" s="9">
        <v>248582</v>
      </c>
      <c r="DF160" s="9">
        <v>1938109</v>
      </c>
      <c r="DG160" s="9">
        <v>817665</v>
      </c>
      <c r="DH160" s="9">
        <v>31290</v>
      </c>
      <c r="DI160" s="9"/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1170</v>
      </c>
      <c r="DP160" s="9">
        <v>0</v>
      </c>
      <c r="DQ160" s="9">
        <v>1170</v>
      </c>
      <c r="DR160" s="9">
        <v>850125</v>
      </c>
    </row>
    <row r="161" spans="1:122" x14ac:dyDescent="0.35">
      <c r="A161" s="4" t="s">
        <v>517</v>
      </c>
      <c r="B161" s="4">
        <v>149</v>
      </c>
      <c r="C161" s="4" t="s">
        <v>518</v>
      </c>
      <c r="D161" s="4" t="s">
        <v>260</v>
      </c>
      <c r="E161" s="4" t="s">
        <v>242</v>
      </c>
      <c r="F161" s="4" t="s">
        <v>252</v>
      </c>
      <c r="G161" s="9">
        <v>1190</v>
      </c>
      <c r="H161" s="9">
        <v>944</v>
      </c>
      <c r="I161" s="9">
        <v>2134</v>
      </c>
      <c r="J161" s="9">
        <v>233</v>
      </c>
      <c r="K161" s="9">
        <v>23</v>
      </c>
      <c r="L161" s="9">
        <v>59</v>
      </c>
      <c r="M161" s="9">
        <v>0</v>
      </c>
      <c r="N161" s="9">
        <v>48</v>
      </c>
      <c r="O161" s="9">
        <v>595</v>
      </c>
      <c r="P161" s="9">
        <v>17</v>
      </c>
      <c r="Q161" s="9">
        <v>4</v>
      </c>
      <c r="R161" s="9">
        <v>70</v>
      </c>
      <c r="S161" s="9">
        <v>4</v>
      </c>
      <c r="T161" s="9">
        <v>31</v>
      </c>
      <c r="U161" s="9">
        <v>83</v>
      </c>
      <c r="V161" s="9">
        <v>44593</v>
      </c>
      <c r="W161" s="9">
        <v>2156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4</v>
      </c>
      <c r="AK161" s="9">
        <v>0</v>
      </c>
      <c r="AL161" s="4" t="s">
        <v>244</v>
      </c>
      <c r="AM161" s="4" t="s">
        <v>246</v>
      </c>
      <c r="AN161" s="4">
        <v>5</v>
      </c>
      <c r="AO161" s="4">
        <v>0</v>
      </c>
      <c r="AP161" s="4" t="s">
        <v>244</v>
      </c>
      <c r="AQ161" s="9"/>
      <c r="AR161" s="9"/>
      <c r="AS161" s="4" t="s">
        <v>245</v>
      </c>
      <c r="AT161" s="9">
        <v>2</v>
      </c>
      <c r="AU161" s="9">
        <v>1</v>
      </c>
      <c r="AV161" s="9">
        <v>0</v>
      </c>
      <c r="AW161" s="9">
        <v>3</v>
      </c>
      <c r="AX161" s="9">
        <v>3</v>
      </c>
      <c r="AY161" s="9">
        <v>0</v>
      </c>
      <c r="AZ161" s="9">
        <v>0</v>
      </c>
      <c r="BA161" s="9">
        <v>3</v>
      </c>
      <c r="BB161" s="9">
        <v>0</v>
      </c>
      <c r="BC161" s="9">
        <v>0</v>
      </c>
      <c r="BD161" s="9">
        <v>0</v>
      </c>
      <c r="BE161" s="9">
        <v>6</v>
      </c>
      <c r="BF161" s="9">
        <v>0</v>
      </c>
      <c r="BG161" s="9">
        <v>0</v>
      </c>
      <c r="BH161" s="4" t="s">
        <v>244</v>
      </c>
      <c r="BI161" s="4" t="s">
        <v>247</v>
      </c>
      <c r="BJ161" s="9">
        <v>6002</v>
      </c>
      <c r="BK161" s="9">
        <v>179</v>
      </c>
      <c r="BL161" s="9">
        <v>0</v>
      </c>
      <c r="BM161" s="9">
        <v>4000</v>
      </c>
      <c r="BN161" s="9">
        <v>1626</v>
      </c>
      <c r="BO161" s="9">
        <v>0</v>
      </c>
      <c r="BP161" s="9">
        <v>2070</v>
      </c>
      <c r="BQ161" s="9">
        <v>171</v>
      </c>
      <c r="BR161" s="9">
        <v>0</v>
      </c>
      <c r="BS161" s="9">
        <v>1881</v>
      </c>
      <c r="BT161" s="9">
        <v>1879</v>
      </c>
      <c r="BU161" s="9">
        <v>0</v>
      </c>
      <c r="BV161" s="9">
        <v>1313</v>
      </c>
      <c r="BW161" s="9">
        <v>748</v>
      </c>
      <c r="BX161" s="9">
        <v>0</v>
      </c>
      <c r="BY161" s="9">
        <v>1300</v>
      </c>
      <c r="BZ161" s="9">
        <v>1164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108906</v>
      </c>
      <c r="CI161" s="9">
        <v>137</v>
      </c>
      <c r="CJ161" s="9">
        <v>0</v>
      </c>
      <c r="CK161" s="9">
        <v>23725</v>
      </c>
      <c r="CL161" s="9">
        <v>2581</v>
      </c>
      <c r="CM161" s="9">
        <v>0</v>
      </c>
      <c r="CN161" s="9">
        <v>589</v>
      </c>
      <c r="CO161" s="9">
        <v>72</v>
      </c>
      <c r="CP161" s="9">
        <v>0</v>
      </c>
      <c r="CQ161" s="9">
        <v>14</v>
      </c>
      <c r="CR161" s="9">
        <v>33</v>
      </c>
      <c r="CS161" s="9">
        <v>0</v>
      </c>
      <c r="CT161" s="9">
        <v>11</v>
      </c>
      <c r="CU161" s="9">
        <v>15</v>
      </c>
      <c r="CV161" s="8" t="s">
        <v>526</v>
      </c>
      <c r="CW161" s="8" t="s">
        <v>526</v>
      </c>
      <c r="CX161" s="4" t="s">
        <v>244</v>
      </c>
      <c r="CY161" s="9">
        <v>0</v>
      </c>
      <c r="CZ161" s="9">
        <v>112694</v>
      </c>
      <c r="DA161" s="9">
        <v>197266</v>
      </c>
      <c r="DB161" s="9">
        <v>950</v>
      </c>
      <c r="DC161" s="9">
        <v>4347</v>
      </c>
      <c r="DD161" s="9">
        <v>1305</v>
      </c>
      <c r="DE161" s="9">
        <v>12210</v>
      </c>
      <c r="DF161" s="9">
        <v>328772</v>
      </c>
      <c r="DG161" s="9">
        <v>64267</v>
      </c>
      <c r="DH161" s="9">
        <v>0</v>
      </c>
      <c r="DI161" s="9"/>
      <c r="DJ161" s="9">
        <v>0</v>
      </c>
      <c r="DK161" s="9">
        <v>0</v>
      </c>
      <c r="DL161" s="9">
        <v>0</v>
      </c>
      <c r="DM161" s="9">
        <v>0</v>
      </c>
      <c r="DN161" s="9">
        <v>3812</v>
      </c>
      <c r="DO161" s="9">
        <v>468</v>
      </c>
      <c r="DP161" s="9">
        <v>0</v>
      </c>
      <c r="DQ161" s="9">
        <v>4280</v>
      </c>
      <c r="DR161" s="9">
        <v>68547</v>
      </c>
    </row>
    <row r="162" spans="1:122" x14ac:dyDescent="0.35">
      <c r="A162" s="4"/>
      <c r="B162" s="4"/>
      <c r="C162" s="4"/>
      <c r="D162" s="4"/>
      <c r="E162" s="4"/>
      <c r="F162" s="4"/>
      <c r="G162" s="9">
        <f>SUBTOTAL(109,Taulukko1[Maksetut käynnit yhteensä])</f>
        <v>4848269</v>
      </c>
      <c r="H162" s="9">
        <f>SUBTOTAL(109,Taulukko1[Ilmaiskäynnit yhteensä])</f>
        <v>3595489</v>
      </c>
      <c r="I162" s="9">
        <f>SUBTOTAL(109,Taulukko1[Kaikki käynnit yhteensä (kokonaiskäyntimäärä)])</f>
        <v>8443758</v>
      </c>
      <c r="J162" s="9">
        <f>SUBTOTAL(109,Taulukko1[Päiväkoti-, koululais- ja opiskelijaryhmien kävijät käyntien kokonaismäärästä])</f>
        <v>511476</v>
      </c>
      <c r="K162" s="9">
        <f>SUBTOTAL(109,Taulukko1[Muut käynnit museon tiloissa])</f>
        <v>256291</v>
      </c>
      <c r="L162" s="9">
        <f>SUBTOTAL(109,Taulukko1[Käynnit museon järjestämissä tapahtumissa omien tilojen ulkopuolella])</f>
        <v>651958</v>
      </c>
      <c r="M162" s="9">
        <f>SUBTOTAL(109,Taulukko1[Käynnit museon järjestämissä tilapäisissä näyttelyissä omien tilojen ulkopuolella])</f>
        <v>443741</v>
      </c>
      <c r="N162" s="9">
        <f>SUBTOTAL(109,Taulukko1[Opastusten kokonaismäärä])</f>
        <v>53914</v>
      </c>
      <c r="O162" s="9">
        <f>SUBTOTAL(109,Taulukko1[Opastuksiin osallistuneiden henkilömäärä])</f>
        <v>778116</v>
      </c>
      <c r="P162" s="9">
        <f>SUBTOTAL(109,Taulukko1[Päiväkoti-, koululais- ja opiskelijaryhmien opastusten lukumäärä opastusten kokonaismäärästä])</f>
        <v>16270</v>
      </c>
      <c r="Q162" s="9">
        <f>SUBTOTAL(109,Taulukko1[Järjestettyjen työpajojen kokonaismäärä])</f>
        <v>10116</v>
      </c>
      <c r="R162" s="9">
        <f>SUBTOTAL(109,Taulukko1[Työpajoihin osallistuneiden henkilömäärä])</f>
        <v>208575</v>
      </c>
      <c r="S162" s="9">
        <f>SUBTOTAL(109,Taulukko1[Päiväkotilaisille, koululaisille ja opiskelijoille suunnattujen työpajojen lukumäärä järjestettyjen työpajojen kokonaismäärästä])</f>
        <v>5392</v>
      </c>
      <c r="T162" s="9">
        <f>SUBTOTAL(109,Taulukko1[Muiden yleisötapahtumien lukumäärä])</f>
        <v>6722</v>
      </c>
      <c r="U162" s="9">
        <f>SUBTOTAL(109,Taulukko1[Yleisötapahtumien kokonaismäärä])</f>
        <v>70752</v>
      </c>
      <c r="V162" s="9">
        <f>SUBTOTAL(109,Taulukko1[Verkkosivuilla vierailujen/istuntojen lukumäärä])</f>
        <v>16179545</v>
      </c>
      <c r="W162" s="9">
        <f>SUBTOTAL(109,Taulukko1[Sosiaalinen media: Facebook])</f>
        <v>1124930</v>
      </c>
      <c r="X162" s="9">
        <f>SUBTOTAL(109,Taulukko1[Sosiaalinen media: Instagram])</f>
        <v>1073972</v>
      </c>
      <c r="Y162" s="9">
        <f>SUBTOTAL(109,Taulukko1[Sosiaalinen media: YouTube])</f>
        <v>28609</v>
      </c>
      <c r="Z162" s="9">
        <f>SUBTOTAL(109,Taulukko1[Sosiaalinen media: TikTok])</f>
        <v>22727</v>
      </c>
      <c r="AA162" s="9">
        <f>SUBTOTAL(109,Taulukko1[Sosiaalinen media: LinkedIn])</f>
        <v>25342</v>
      </c>
      <c r="AB162" s="9">
        <f>SUBTOTAL(109,Taulukko1[Sosiaalinen media: X])</f>
        <v>76065</v>
      </c>
      <c r="AC162" s="9">
        <f>SUBTOTAL(109,Taulukko1[Sosiaalinen media: Threads])</f>
        <v>34298</v>
      </c>
      <c r="AD162" s="9">
        <f>SUBTOTAL(109,Taulukko1[Uutiskirjeiden tilaajien lukumäärä])</f>
        <v>165241</v>
      </c>
      <c r="AE162" s="9">
        <f>SUBTOTAL(109,Taulukko1[Verkossa toteutettujen livestriimattujen yleisötapahtumien lukumäärä])</f>
        <v>326</v>
      </c>
      <c r="AF162" s="9">
        <f>SUBTOTAL(109,Taulukko1[Verkossa toteutettuihin livestriimattuihin yleisötapahtumiin osallistuneiden henkilömäärä])</f>
        <v>32412</v>
      </c>
      <c r="AG162" s="9">
        <f>SUBTOTAL(109,Taulukko1[Verkkonäyttelyiden lukumäärä])</f>
        <v>554</v>
      </c>
      <c r="AH162" s="9">
        <f>SUBTOTAL(109,Taulukko1[Verkkonäyttelyissä vierailujen/istuntojen lukumäärä])</f>
        <v>517534</v>
      </c>
      <c r="AI162" s="9">
        <f>SUBTOTAL(109,Taulukko1[Uusien verkkonäyttelyiden lukumäärä])</f>
        <v>157</v>
      </c>
      <c r="AJ162" s="9">
        <f>SUBTOTAL(109,Taulukko1[Museon tuottamien videoiden ja videotallenteiden lukumäärä ko. vuonna ])</f>
        <v>1023</v>
      </c>
      <c r="AK162" s="9">
        <f>SUBTOTAL(109,Taulukko1[Museon tuottamien podcast-jaksojen lukumäärä ko. vuonna])</f>
        <v>60</v>
      </c>
      <c r="AL162" s="9"/>
      <c r="AM162" s="9"/>
      <c r="AN162" s="9">
        <f>SUBTOTAL(109,Taulukko1[Museon pääsymaksu, aikuiset])</f>
        <v>1571</v>
      </c>
      <c r="AO162" s="9">
        <f>SUBTOTAL(109,Taulukko1[Museon pääsymaksu, lapset])</f>
        <v>295</v>
      </c>
      <c r="AP162" s="9"/>
      <c r="AQ162" s="9">
        <f>SUBTOTAL(109,Taulukko1[Jos kyllä, kuinka monena päivänä vuodessa?])</f>
        <v>2070</v>
      </c>
      <c r="AR162" s="9">
        <f>SUBTOTAL(109,Taulukko1[Jos kyllä, montako tuntia vuodessa?])</f>
        <v>10935.5</v>
      </c>
      <c r="AS162" s="9"/>
      <c r="AT162" s="9">
        <f>SUBTOTAL(109,Taulukko1[Näyttelyt: oma tuotanto])</f>
        <v>464</v>
      </c>
      <c r="AU162" s="9">
        <f>SUBTOTAL(109,Taulukko1[Näyttelyt: yhteistyönäyttelyt])</f>
        <v>136</v>
      </c>
      <c r="AV162" s="9">
        <f>SUBTOTAL(109,Taulukko1[Näyttelyt: muiden tuottamat näyttelyt])</f>
        <v>186</v>
      </c>
      <c r="AW162" s="9">
        <f>SUBTOTAL(109,Taulukko1[Näyttelyt yhteensä])</f>
        <v>786</v>
      </c>
      <c r="AX162" s="9">
        <f>SUBTOTAL(109,Taulukko1[Taidenäyttelyiden lukumäärä museon näyttelyistä])</f>
        <v>456</v>
      </c>
      <c r="AY162" s="9">
        <f>SUBTOTAL(109,Taulukko1[Valmistuneet uudet kiertonäyttelyt])</f>
        <v>32</v>
      </c>
      <c r="AZ162" s="9">
        <f>SUBTOTAL(109,Taulukko1[Ulkomaille tuotetut näyttelyt])</f>
        <v>15</v>
      </c>
      <c r="BA162" s="9">
        <f>SUBTOTAL(109,Taulukko1[Kaikki näyttelyt yhteensä])</f>
        <v>833</v>
      </c>
      <c r="BB162" s="9">
        <f>SUBTOTAL(109,Taulukko1[Museon tuottamat näyttelyt museon omien tilojen ulkopuolella])</f>
        <v>92</v>
      </c>
      <c r="BC162" s="9">
        <f>SUBTOTAL(109,Taulukko1[Museon julkaisemat kirjat (monografiat ja artikkelikokoelmat)])</f>
        <v>92</v>
      </c>
      <c r="BD162" s="9">
        <f>SUBTOTAL(109,Taulukko1[Museon julkaisemat aikakausjulkaisut (kirjat ja lehdet)])</f>
        <v>26</v>
      </c>
      <c r="BE162" s="9">
        <f>SUBTOTAL(109,Taulukko1[Vuoden aikana julkaistut artikkelit])</f>
        <v>348</v>
      </c>
      <c r="BF162" s="9">
        <f>SUBTOTAL(109,Taulukko1[[Vuoden aikana julkaistut vertaisarvioidut artikkelit ]])</f>
        <v>261</v>
      </c>
      <c r="BG162" s="9">
        <f>SUBTOTAL(109,Taulukko1[Museoiden vuosikertomukset tai vastaavat julkaisut])</f>
        <v>77</v>
      </c>
      <c r="BH162" s="9"/>
      <c r="BI162" s="9"/>
      <c r="BJ162" s="9">
        <f>SUBTOTAL(109,Taulukko1[Esinekokoelmat: koko laajuus])</f>
        <v>4968580</v>
      </c>
      <c r="BK162" s="9">
        <f>SUBTOTAL(109,Taulukko1[Esinekokoelmat: vuoden kartunta ])</f>
        <v>21045</v>
      </c>
      <c r="BL162" s="9">
        <f>SUBTOTAL(109,Taulukko1[Esinekokoelmat: kokoelmapoistot])</f>
        <v>4898</v>
      </c>
      <c r="BM162" s="9">
        <f>SUBTOTAL(109,Taulukko1[Esinekokoelmat: montako objektia esinekokoelmista on luetteloitu sähköiseen kokoelmahallintajärjestelmään? ])</f>
        <v>3059339</v>
      </c>
      <c r="BN162" s="9">
        <f>SUBTOTAL(109,Taulukko1[Esinekokoelmat: montako objektia esinekokoelmista on digitoitu?])</f>
        <v>1928413</v>
      </c>
      <c r="BO162" s="9">
        <f>SUBTOTAL(109,Taulukko1[Esinekokoelmat: verkossa julkaistujen digitaalisten objektien kokonaismäärä])</f>
        <v>507576</v>
      </c>
      <c r="BP162" s="9">
        <f>SUBTOTAL(109,Taulukko1[Museon taidekokoelmat: koko laajuus])</f>
        <v>381702</v>
      </c>
      <c r="BQ162" s="9">
        <f>SUBTOTAL(109,Taulukko1[ Museon taidekokoelmat: vuoden kartunta])</f>
        <v>4614</v>
      </c>
      <c r="BR162" s="9">
        <f>SUBTOTAL(109,Taulukko1[Museon taidekokoelmat: kokoelmapoistot])</f>
        <v>387</v>
      </c>
      <c r="BS162" s="9">
        <f>SUBTOTAL(109,Taulukko1[Museon taidekokoelmat:  montako objektia taidekokoelmista on luetteloitu sähköiseen kokoelmahallintajärjestelmään?])</f>
        <v>345593</v>
      </c>
      <c r="BT162" s="9">
        <f>SUBTOTAL(109,Taulukko1[Museon taidekokoelmat: montako objektia taidekokoelmista on digitoitu?])</f>
        <v>289697</v>
      </c>
      <c r="BU162" s="9">
        <f>SUBTOTAL(109,Taulukko1[Museon taidekokoelmat: verkossa julkaistujen digitaalisten objektien kokonaismäärä])</f>
        <v>50726</v>
      </c>
      <c r="BV162" s="9">
        <f>SUBTOTAL(109,Taulukko1[Julkisen taiteen kokoelmat: koko laajuus])</f>
        <v>43095</v>
      </c>
      <c r="BW162" s="9">
        <f>SUBTOTAL(109,Taulukko1[Julkisen taiteen kokoelmat: vuoden kartunta])</f>
        <v>1097</v>
      </c>
      <c r="BX162" s="9">
        <f>SUBTOTAL(109,Taulukko1[Julkisen taiteen kokoelmat: kokoelmapoistot])</f>
        <v>403</v>
      </c>
      <c r="BY162" s="9">
        <f>SUBTOTAL(109,Taulukko1[Julkisen taiteen kokoelmat: montako objektia taidekokoelmista on luetteloitu sähköiseen kokoelmahallintajärjestelmään?])</f>
        <v>38374</v>
      </c>
      <c r="BZ162" s="9">
        <f>SUBTOTAL(109,Taulukko1[Julkisen taiteen kokoelmat: montako objektia taidekokoelmista on digitoitu?])</f>
        <v>34201</v>
      </c>
      <c r="CA162" s="9">
        <f>SUBTOTAL(109,Taulukko1[Julkisen taiteen kokoelmat: verkossa julkaistujen digitaalisten objektien kokonaismäärä])</f>
        <v>6435</v>
      </c>
      <c r="CB162" s="9">
        <f>SUBTOTAL(109,Taulukko1[Luonnontieteelliset kokoelmat: koko laajuus])</f>
        <v>16010198</v>
      </c>
      <c r="CC162" s="9">
        <f>SUBTOTAL(109,Taulukko1[Luonnontieteelliset kokoelmat: vuoden kartunta])</f>
        <v>243029</v>
      </c>
      <c r="CD162" s="9">
        <f>SUBTOTAL(109,Taulukko1[Luonnontieteelliset kokoelmat: kokoelmapoistot])</f>
        <v>5503</v>
      </c>
      <c r="CE162" s="9">
        <f>SUBTOTAL(109,Taulukko1[Luonnontieteelliset kokoelmat:  montako objektia luonnontieteellisistä kokoelmista on luetteloitu sähköiseen kokoelmahallintajärjestelmään? ])</f>
        <v>4482324</v>
      </c>
      <c r="CF162" s="9">
        <f>SUBTOTAL(109,Taulukko1[Luonnontieteelliset kokoelmat: montako objektia luonnontieteellisistä kokoelmista on digitoitu?])</f>
        <v>2036732</v>
      </c>
      <c r="CG162" s="9">
        <f>SUBTOTAL(109,Taulukko1[Luonnontieteelliset kokoelmat: verkossa julkaistujen digitaalisten objektien kokonaismäärä])</f>
        <v>2066162</v>
      </c>
      <c r="CH162" s="9">
        <f>SUBTOTAL(109,Taulukko1[Valokuvakokoelmat: laajuus])</f>
        <v>28503789</v>
      </c>
      <c r="CI162" s="9">
        <f>SUBTOTAL(109,Taulukko1[Valokuvakokoelmat: vuoden kartunta])</f>
        <v>630702</v>
      </c>
      <c r="CJ162" s="9">
        <f>SUBTOTAL(109,Taulukko1[Valokuvakokoelmat: kokoelmapoistot])</f>
        <v>20447</v>
      </c>
      <c r="CK162" s="9">
        <f>SUBTOTAL(109,Taulukko1[Valokuvakokoelmat: montako objektia valokuvakokoelmista on luetteloitu sähköiseen kokoelmahallintajärjestelmään?])</f>
        <v>4327757</v>
      </c>
      <c r="CL162" s="9">
        <f>SUBTOTAL(109,Taulukko1[Valokuvakokoelmat: montako objektia valokuvakokoelmista on digitoitu?])</f>
        <v>4606277</v>
      </c>
      <c r="CM162" s="9">
        <f>SUBTOTAL(109,Taulukko1[Valokuvakokoelmat: verkossa julkaistujen digitaalisten objektien kokonaismäärä])</f>
        <v>1084195</v>
      </c>
      <c r="CN162" s="9">
        <f>SUBTOTAL(109,Taulukko1[Audiovisuaalinen aineisto: laajuus])</f>
        <v>121014</v>
      </c>
      <c r="CO162" s="9">
        <f>SUBTOTAL(109,Taulukko1[Audiovisuaalinen aineisto: vuoden kartunta])</f>
        <v>2630</v>
      </c>
      <c r="CP162" s="9">
        <f>SUBTOTAL(109,Taulukko1[Audiovisuaalinen aineisto: kokoelmapoistot])</f>
        <v>125</v>
      </c>
      <c r="CQ162" s="9">
        <f>SUBTOTAL(109,Taulukko1[Audiovisuaalinen aineisto: montako objektia kokoelmista on luetteloitu sähköiseen kokoelmahallintajärjestelmään?])</f>
        <v>53439</v>
      </c>
      <c r="CR162" s="9">
        <f>SUBTOTAL(109,Taulukko1[Audiovisuaalinen aineisto: montako objektia audiovisuaalisesta aineistosta on digitoitu?])</f>
        <v>65454</v>
      </c>
      <c r="CS162" s="9">
        <f>SUBTOTAL(109,Taulukko1[Audiovisuaalinen aineisto: verkossa julkaistujen digitaalisten objektien kokonaismäärä])</f>
        <v>2758</v>
      </c>
      <c r="CT162" s="9">
        <f>SUBTOTAL(109,Taulukko1[Museon lainaan antamien objektien kokonaismäärä])</f>
        <v>11194</v>
      </c>
      <c r="CU162" s="9">
        <f>SUBTOTAL(109,Taulukko1[Museon lainaan ottamien objektien kokonaismäärä])</f>
        <v>18136</v>
      </c>
      <c r="CV162" s="9">
        <f>SUBTOTAL(109,Taulukko1[Vakinainen, päätoiminen henkilökunta henkilötyövuosina])</f>
        <v>2018.2200000000012</v>
      </c>
      <c r="CW162" s="9">
        <f>SUBTOTAL(109,Taulukko1[Todelliset henkilötyövuodet yhteensä])</f>
        <v>2751.0999999999995</v>
      </c>
      <c r="CX162" s="9"/>
      <c r="CY162" s="9">
        <f>SUBTOTAL(109,Taulukko1[Vapaaehtoistyöntekijöiden työpanos tunteina vuodessa])</f>
        <v>35131.75</v>
      </c>
      <c r="CZ162" s="9">
        <f>SUBTOTAL(109,Taulukko1[Palkkausmenot yhteensä])</f>
        <v>148695146.19999999</v>
      </c>
      <c r="DA162" s="9">
        <f>SUBTOTAL(109,Taulukko1[Kiinteistömenot sekä korot ja poistot yhteensä])</f>
        <v>118106614.80000001</v>
      </c>
      <c r="DB162" s="9">
        <f>SUBTOTAL(109,Taulukko1[Kokoelmahankintamenot])</f>
        <v>3510905.4</v>
      </c>
      <c r="DC162" s="9">
        <f>SUBTOTAL(109,Taulukko1[Näyttelytoiminnan menot])</f>
        <v>23244409.449999999</v>
      </c>
      <c r="DD162" s="9">
        <f>SUBTOTAL(109,Taulukko1[Markkinointi- ja viestintämenot])</f>
        <v>6735625.6999999983</v>
      </c>
      <c r="DE162" s="9">
        <f>SUBTOTAL(109,Taulukko1[Muut menot])</f>
        <v>43061285.700000003</v>
      </c>
      <c r="DF162" s="9">
        <f>SUBTOTAL(109,Taulukko1[Menot yhteensä])</f>
        <v>343480306.0999999</v>
      </c>
      <c r="DG162" s="9">
        <f>SUBTOTAL(109,Taulukko1[Valtionosuus (Museolaki 314/2019)])</f>
        <v>52117689.980000004</v>
      </c>
      <c r="DH162" s="9">
        <f>SUBTOTAL(109,Taulukko1[Valtionavustukset])</f>
        <v>38580198.109999999</v>
      </c>
      <c r="DI162" s="9">
        <f>SUBTOTAL(109,Taulukko1[Kunnan avustukset  (ei koske kunnallisia museoita)])</f>
        <v>18760112.75</v>
      </c>
      <c r="DJ162" s="9">
        <f>SUBTOTAL(109,Taulukko1[Muut toiminta-avustukset])</f>
        <v>6053135.9900000002</v>
      </c>
      <c r="DK162" s="9">
        <f>SUBTOTAL(109,Taulukko1[Muut hankeavustukset])</f>
        <v>6701188.919999999</v>
      </c>
      <c r="DL162" s="9">
        <f>SUBTOTAL(109,Taulukko1[EU-tuet ja -avustukset])</f>
        <v>1013796</v>
      </c>
      <c r="DM162" s="9">
        <f>SUBTOTAL(109,Taulukko1[Sponsorituki])</f>
        <v>1327871</v>
      </c>
      <c r="DN162" s="9">
        <f>SUBTOTAL(109,Taulukko1[[ Pääsymaksutulot]])</f>
        <v>41512857.489999995</v>
      </c>
      <c r="DO162" s="9">
        <f>SUBTOTAL(109,Taulukko1[Palvelu- ja myyntitulot])</f>
        <v>22775536.650000002</v>
      </c>
      <c r="DP162" s="9">
        <f>SUBTOTAL(109,Taulukko1[[Muut omatoimiset tulot ]])</f>
        <v>6134735.4900000002</v>
      </c>
      <c r="DQ162" s="9">
        <f>SUBTOTAL(109,Taulukko1[[Omat tulot yhteensä ]])</f>
        <v>71751000.700000003</v>
      </c>
      <c r="DR162" s="9">
        <f>SUBTOTAL(109,Taulukko1[Tulot yhteensä])</f>
        <v>195440535.69999996</v>
      </c>
    </row>
  </sheetData>
  <phoneticPr fontId="6" type="noConversion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Kaikkien vastaajien kysymykset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Niemelä Anu (MV)</cp:lastModifiedBy>
  <dcterms:created xsi:type="dcterms:W3CDTF">2026-06-08T06:50:59Z</dcterms:created>
  <dcterms:modified xsi:type="dcterms:W3CDTF">2026-08-28T11:40:52Z</dcterms:modified>
  <cp:category/>
</cp:coreProperties>
</file>